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6.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7.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8.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9.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33.xml" ContentType="application/vnd.openxmlformats-officedocument.drawing+xml"/>
  <Override PartName="/xl/charts/chartEx3.xml" ContentType="application/vnd.ms-office.chartex+xml"/>
  <Override PartName="/xl/charts/style24.xml" ContentType="application/vnd.ms-office.chartstyle+xml"/>
  <Override PartName="/xl/charts/colors24.xml" ContentType="application/vnd.ms-office.chartcolorstyle+xml"/>
  <Override PartName="/xl/charts/chartEx4.xml" ContentType="application/vnd.ms-office.chartex+xml"/>
  <Override PartName="/xl/charts/style25.xml" ContentType="application/vnd.ms-office.chartstyle+xml"/>
  <Override PartName="/xl/charts/colors25.xml" ContentType="application/vnd.ms-office.chartcolorstyle+xml"/>
  <Override PartName="/xl/drawings/drawing34.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5.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8.xml" ContentType="application/vnd.openxmlformats-officedocument.drawing+xml"/>
  <Override PartName="/xl/charts/chart30.xml" ContentType="application/vnd.openxmlformats-officedocument.drawingml.chart+xml"/>
  <Override PartName="/xl/drawings/drawing39.xml" ContentType="application/vnd.openxmlformats-officedocument.drawing+xml"/>
  <Override PartName="/xl/charts/chartEx5.xml" ContentType="application/vnd.ms-office.chartex+xml"/>
  <Override PartName="/xl/charts/style29.xml" ContentType="application/vnd.ms-office.chartstyle+xml"/>
  <Override PartName="/xl/charts/colors29.xml" ContentType="application/vnd.ms-office.chartcolorstyle+xml"/>
  <Override PartName="/xl/drawings/drawing40.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3.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4.xml" ContentType="application/vnd.openxmlformats-officedocument.drawing+xml"/>
  <Override PartName="/xl/tables/table2.xml" ContentType="application/vnd.openxmlformats-officedocument.spreadsheetml.tab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5.xml" ContentType="application/vnd.openxmlformats-officedocument.drawing+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6.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7.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8.xml" ContentType="application/vnd.openxmlformats-officedocument.drawing+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9.xml" ContentType="application/vnd.openxmlformats-officedocument.drawing+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0.xml" ContentType="application/vnd.openxmlformats-officedocument.drawing+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51.xml" ContentType="application/vnd.openxmlformats-officedocument.drawing+xml"/>
  <Override PartName="/xl/charts/chart41.xml" ContentType="application/vnd.openxmlformats-officedocument.drawingml.chart+xml"/>
  <Override PartName="/xl/theme/themeOverride1.xml" ContentType="application/vnd.openxmlformats-officedocument.themeOverride+xml"/>
  <Override PartName="/xl/drawings/drawing52.xml" ContentType="application/vnd.openxmlformats-officedocument.drawing+xml"/>
  <Override PartName="/xl/charts/chart42.xml" ContentType="application/vnd.openxmlformats-officedocument.drawingml.chart+xml"/>
  <Override PartName="/xl/theme/themeOverride2.xml" ContentType="application/vnd.openxmlformats-officedocument.themeOverride+xml"/>
  <Override PartName="/xl/drawings/drawing53.xml" ContentType="application/vnd.openxmlformats-officedocument.drawing+xml"/>
  <Override PartName="/xl/tables/table3.xml" ContentType="application/vnd.openxmlformats-officedocument.spreadsheetml.table+xml"/>
  <Override PartName="/xl/slicers/slicer2.xml" ContentType="application/vnd.ms-excel.slicer+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54.xml" ContentType="application/vnd.openxmlformats-officedocument.drawing+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defaultThemeVersion="166925"/>
  <mc:AlternateContent xmlns:mc="http://schemas.openxmlformats.org/markup-compatibility/2006">
    <mc:Choice Requires="x15">
      <x15ac:absPath xmlns:x15ac="http://schemas.microsoft.com/office/spreadsheetml/2010/11/ac" url="\\uk.corporg.net\ngtdfs$\Group\EMR\ECR\2023\Report\"/>
    </mc:Choice>
  </mc:AlternateContent>
  <xr:revisionPtr revIDLastSave="0" documentId="13_ncr:1_{7A295D4A-0E01-4FC8-AB61-B0147A869371}" xr6:coauthVersionLast="47" xr6:coauthVersionMax="47" xr10:uidLastSave="{00000000-0000-0000-0000-000000000000}"/>
  <bookViews>
    <workbookView xWindow="-28908" yWindow="-108" windowWidth="29016" windowHeight="15816" tabRatio="815" xr2:uid="{F0FB8CA2-1C9C-4C7F-8A6F-DBCFEC424425}"/>
  </bookViews>
  <sheets>
    <sheet name="Contents" sheetId="8" r:id="rId1"/>
    <sheet name="1. Executive Summary" sheetId="92" r:id="rId2"/>
    <sheet name="Table 1" sheetId="35" r:id="rId3"/>
    <sheet name="Figure 1" sheetId="62" r:id="rId4"/>
    <sheet name="Figure 2" sheetId="61" r:id="rId5"/>
    <sheet name="Figure 3" sheetId="33" r:id="rId6"/>
    <sheet name="Figure 4" sheetId="34" r:id="rId7"/>
    <sheet name="Figure 5" sheetId="48" r:id="rId8"/>
    <sheet name="Figure 6" sheetId="49" r:id="rId9"/>
    <sheet name="Figure 7" sheetId="50" r:id="rId10"/>
    <sheet name="Figure 8" sheetId="53" r:id="rId11"/>
    <sheet name="Figure 9" sheetId="51" r:id="rId12"/>
    <sheet name="Figure 10" sheetId="55" r:id="rId13"/>
    <sheet name="4. Scenarios &amp; Sensitivites" sheetId="111" r:id="rId14"/>
    <sheet name="Figure 13" sheetId="37" r:id="rId15"/>
    <sheet name="Figure 14" sheetId="67" r:id="rId16"/>
    <sheet name="Figure 15" sheetId="44" r:id="rId17"/>
    <sheet name="Figure 16" sheetId="45" r:id="rId18"/>
    <sheet name="Figure 17" sheetId="143" r:id="rId19"/>
    <sheet name="Figure 18" sheetId="144" r:id="rId20"/>
    <sheet name="Figure 19" sheetId="47" r:id="rId21"/>
    <sheet name="Table 3" sheetId="127" r:id="rId22"/>
    <sheet name="Table 4" sheetId="128" r:id="rId23"/>
    <sheet name="Table 5" sheetId="129" r:id="rId24"/>
    <sheet name="Table 6" sheetId="142" r:id="rId25"/>
    <sheet name="Table 7" sheetId="130" r:id="rId26"/>
    <sheet name="Figure 20" sheetId="46" r:id="rId27"/>
    <sheet name="5. De-rating Factors" sheetId="112" r:id="rId28"/>
    <sheet name="Figure 21" sheetId="54" r:id="rId29"/>
    <sheet name="Figure 22" sheetId="139" r:id="rId30"/>
    <sheet name="Figure 23" sheetId="137" r:id="rId31"/>
    <sheet name="Figure 24" sheetId="134" r:id="rId32"/>
    <sheet name="Figure 25" sheetId="135" r:id="rId33"/>
    <sheet name="Table 10" sheetId="97" r:id="rId34"/>
    <sheet name="Figures 26-31" sheetId="93" r:id="rId35"/>
    <sheet name="Figure 32" sheetId="141" r:id="rId36"/>
    <sheet name="Table 17" sheetId="110" r:id="rId37"/>
    <sheet name="6. T-1 Results" sheetId="113" r:id="rId38"/>
    <sheet name="Table 18" sheetId="114" r:id="rId39"/>
    <sheet name="Figure 33" sheetId="88" r:id="rId40"/>
    <sheet name="Figure 34" sheetId="115" r:id="rId41"/>
    <sheet name="Figure 35" sheetId="116" r:id="rId42"/>
    <sheet name="Figure 36" sheetId="72" r:id="rId43"/>
    <sheet name="Table 19" sheetId="84" r:id="rId44"/>
    <sheet name="Figure 37" sheetId="86" r:id="rId45"/>
    <sheet name="7. T-4 Results" sheetId="117" r:id="rId46"/>
    <sheet name="Table 20" sheetId="118" r:id="rId47"/>
    <sheet name="Figure 38" sheetId="89" r:id="rId48"/>
    <sheet name="Figure 39" sheetId="119" r:id="rId49"/>
    <sheet name="Figure 40" sheetId="120" r:id="rId50"/>
    <sheet name="Table 21" sheetId="85" r:id="rId51"/>
    <sheet name="Figure 41" sheetId="87" r:id="rId52"/>
    <sheet name="A. Annex" sheetId="121" r:id="rId53"/>
    <sheet name="Figure 42" sheetId="64" r:id="rId54"/>
    <sheet name="Figure 43" sheetId="65" r:id="rId55"/>
    <sheet name="Figure 44" sheetId="43" r:id="rId56"/>
    <sheet name="Table 23" sheetId="122" r:id="rId57"/>
    <sheet name="Figure 45" sheetId="136" r:id="rId58"/>
    <sheet name="Figure 46" sheetId="91" r:id="rId59"/>
    <sheet name="Figure 47" sheetId="70" r:id="rId60"/>
    <sheet name="Figure 48" sheetId="71" r:id="rId61"/>
    <sheet name="Table 25" sheetId="123" r:id="rId62"/>
    <sheet name="Table 26" sheetId="126" r:id="rId63"/>
    <sheet name="Figure 49" sheetId="76" r:id="rId64"/>
    <sheet name="Figure 50" sheetId="77" r:id="rId65"/>
    <sheet name="Figure 51" sheetId="74" r:id="rId66"/>
    <sheet name="Figure 52" sheetId="75" r:id="rId67"/>
    <sheet name="DW1" sheetId="69" r:id="rId68"/>
    <sheet name="DW2" sheetId="145" r:id="rId69"/>
    <sheet name="Figure 54" sheetId="90" r:id="rId70"/>
    <sheet name="Figure 55" sheetId="146" r:id="rId71"/>
  </sheets>
  <externalReferences>
    <externalReference r:id="rId72"/>
  </externalReferences>
  <definedNames>
    <definedName name="_ftn1" localSheetId="43">'Table 19'!$B$13</definedName>
    <definedName name="_Toc104293282" localSheetId="52">'A. Annex'!$C$20</definedName>
    <definedName name="_xlchart.v1.0" hidden="1">'Figure 1'!$P$8:$P$22</definedName>
    <definedName name="_xlchart.v1.1" hidden="1">'Figure 1'!$Q$7</definedName>
    <definedName name="_xlchart.v1.10" hidden="1">'Figure 1'!$Q$8:$Q$22</definedName>
    <definedName name="_xlchart.v1.11" hidden="1">'Figure 3'!$P$8:$P$20</definedName>
    <definedName name="_xlchart.v1.12" hidden="1">'Figure 3'!$Q$8:$Q$20</definedName>
    <definedName name="_xlchart.v1.2" hidden="1">'Figure 1'!$Q$8:$Q$22</definedName>
    <definedName name="_xlchart.v1.3" hidden="1">'Figure 3'!$P$8:$P$20</definedName>
    <definedName name="_xlchart.v1.4" hidden="1">'Figure 3'!$Q$8:$Q$20</definedName>
    <definedName name="_xlchart.v1.5" hidden="1">'Figure 1'!$P$8:$P$22</definedName>
    <definedName name="_xlchart.v1.6" hidden="1">'Figure 1'!$Q$7</definedName>
    <definedName name="_xlchart.v1.7" hidden="1">'Figure 1'!$Q$8:$Q$22</definedName>
    <definedName name="_xlchart.v1.8" hidden="1">'Figure 1'!$P$8:$P$22</definedName>
    <definedName name="_xlchart.v1.9" hidden="1">'Figure 1'!$Q$7</definedName>
    <definedName name="Slicer_Country">#N/A</definedName>
    <definedName name="Slicer_Scenario">#N/A</definedName>
    <definedName name="Slicer_Sensitivity">#N/A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3"/>
        <x14:slicerCache r:id="rId74"/>
        <x14:slicerCache r:id="rId7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90" l="1" a="1"/>
  <c r="L9" i="90" s="1"/>
  <c r="P21" i="93" a="1"/>
  <c r="P21" i="93" s="1"/>
  <c r="O21" i="93" a="1"/>
  <c r="O21" i="93" s="1"/>
  <c r="N21" i="93" a="1"/>
  <c r="N21" i="93" s="1"/>
  <c r="M21" i="93" a="1"/>
  <c r="M21" i="93" s="1"/>
  <c r="P20" i="93" a="1"/>
  <c r="P20" i="93" s="1"/>
  <c r="O20" i="93" a="1"/>
  <c r="O20" i="93" s="1"/>
  <c r="N20" i="93" a="1"/>
  <c r="N20" i="93" s="1"/>
  <c r="M20" i="93" a="1"/>
  <c r="M20" i="93" s="1"/>
  <c r="L21" i="93" a="1"/>
  <c r="L21" i="93" s="1"/>
  <c r="M4" i="93"/>
  <c r="N4" i="93"/>
  <c r="O4" i="93"/>
  <c r="P4" i="93"/>
  <c r="L4" i="93"/>
  <c r="N9" i="93" a="1"/>
  <c r="N9" i="93" s="1"/>
  <c r="O9" i="93" a="1"/>
  <c r="O9" i="93" s="1"/>
  <c r="M13" i="93" a="1"/>
  <c r="M13" i="93" s="1"/>
  <c r="P16" i="93" a="1"/>
  <c r="P16" i="93" s="1"/>
  <c r="P9" i="93" a="1"/>
  <c r="P9" i="93" s="1"/>
  <c r="N13" i="93" a="1"/>
  <c r="N13" i="93" s="1"/>
  <c r="M10" i="93" a="1"/>
  <c r="M10" i="93" s="1"/>
  <c r="O13" i="93" a="1"/>
  <c r="O13" i="93" s="1"/>
  <c r="M17" i="93" a="1"/>
  <c r="M17" i="93" s="1"/>
  <c r="N10" i="93" a="1"/>
  <c r="N10" i="93" s="1"/>
  <c r="P13" i="93" a="1"/>
  <c r="P13" i="93" s="1"/>
  <c r="N17" i="93" a="1"/>
  <c r="N17" i="93" s="1"/>
  <c r="O10" i="93" a="1"/>
  <c r="O10" i="93" s="1"/>
  <c r="M14" i="93" a="1"/>
  <c r="M14" i="93" s="1"/>
  <c r="P10" i="93" a="1"/>
  <c r="P10" i="93" s="1"/>
  <c r="N14" i="93" a="1"/>
  <c r="N14" i="93" s="1"/>
  <c r="O14" i="93" a="1"/>
  <c r="O14" i="93" s="1"/>
  <c r="M18" i="93" a="1"/>
  <c r="M18" i="93" s="1"/>
  <c r="M11" i="93" a="1"/>
  <c r="M11" i="93" s="1"/>
  <c r="P14" i="93" a="1"/>
  <c r="P14" i="93" s="1"/>
  <c r="N18" i="93" a="1"/>
  <c r="N18" i="93" s="1"/>
  <c r="N11" i="93" a="1"/>
  <c r="N11" i="93" s="1"/>
  <c r="O18" i="93" a="1"/>
  <c r="O18" i="93" s="1"/>
  <c r="O11" i="93" a="1"/>
  <c r="O11" i="93" s="1"/>
  <c r="M15" i="93" a="1"/>
  <c r="M15" i="93" s="1"/>
  <c r="P18" i="93" a="1"/>
  <c r="P18" i="93" s="1"/>
  <c r="P11" i="93" a="1"/>
  <c r="P11" i="93" s="1"/>
  <c r="N15" i="93" a="1"/>
  <c r="N15" i="93" s="1"/>
  <c r="M12" i="93" a="1"/>
  <c r="M12" i="93" s="1"/>
  <c r="O15" i="93" a="1"/>
  <c r="O15" i="93" s="1"/>
  <c r="M19" i="93" a="1"/>
  <c r="M19" i="93" s="1"/>
  <c r="P17" i="93" a="1"/>
  <c r="P17" i="93" s="1"/>
  <c r="O19" i="93" a="1"/>
  <c r="O19" i="93" s="1"/>
  <c r="P19" i="93" a="1"/>
  <c r="P19" i="93" s="1"/>
  <c r="N12" i="93" a="1"/>
  <c r="N12" i="93" s="1"/>
  <c r="O12" i="93" a="1"/>
  <c r="O12" i="93" s="1"/>
  <c r="P15" i="93" a="1"/>
  <c r="P15" i="93" s="1"/>
  <c r="M16" i="93" a="1"/>
  <c r="M16" i="93" s="1"/>
  <c r="N19" i="93" a="1"/>
  <c r="N19" i="93" s="1"/>
  <c r="O17" i="93" a="1"/>
  <c r="O17" i="93" s="1"/>
  <c r="M9" i="93" a="1"/>
  <c r="M9" i="93" s="1"/>
  <c r="P12" i="93" a="1"/>
  <c r="P12" i="93" s="1"/>
  <c r="O16" i="93" a="1"/>
  <c r="O16" i="93" s="1"/>
  <c r="N16" i="93" a="1"/>
  <c r="N16" i="93" s="1"/>
  <c r="L19" i="93" a="1"/>
  <c r="L19" i="93" s="1"/>
  <c r="L18" i="93" a="1"/>
  <c r="L18" i="93" s="1"/>
  <c r="L17" i="93" a="1"/>
  <c r="L17" i="93" s="1"/>
  <c r="L16" i="93" a="1"/>
  <c r="L16" i="93" s="1"/>
  <c r="L15" i="93" a="1"/>
  <c r="L15" i="93" s="1"/>
  <c r="L14" i="93" a="1"/>
  <c r="L14" i="93" s="1"/>
  <c r="L13" i="93" a="1"/>
  <c r="L13" i="93" s="1"/>
  <c r="L12" i="93" a="1"/>
  <c r="L12" i="93" s="1"/>
  <c r="L11" i="93" a="1"/>
  <c r="L11" i="93" s="1"/>
  <c r="L9" i="93" a="1"/>
  <c r="L9" i="93" s="1"/>
  <c r="L10" i="93" a="1"/>
  <c r="L10" i="93" s="1"/>
  <c r="L20" i="93" a="1"/>
  <c r="L20" i="93" s="1"/>
  <c r="K9" i="93" a="1"/>
  <c r="K9" i="93" s="1"/>
  <c r="D20" i="121"/>
  <c r="D78" i="8"/>
  <c r="D77" i="8"/>
  <c r="D33" i="8"/>
  <c r="D26" i="8"/>
  <c r="D27" i="8"/>
  <c r="N7" i="93" l="1"/>
  <c r="N6" i="93" s="1"/>
  <c r="M7" i="93"/>
  <c r="M6" i="93" s="1"/>
  <c r="L7" i="93"/>
  <c r="L6" i="93" s="1"/>
  <c r="P7" i="93"/>
  <c r="P6" i="93" s="1"/>
  <c r="O7" i="93"/>
  <c r="O6" i="93" s="1"/>
  <c r="D21" i="111"/>
  <c r="D27" i="121"/>
  <c r="D26" i="121"/>
  <c r="P7" i="141"/>
  <c r="P8" i="141"/>
  <c r="P9" i="141"/>
  <c r="P10" i="141"/>
  <c r="P11" i="141"/>
  <c r="P12" i="141"/>
  <c r="P13" i="141"/>
  <c r="P14" i="141"/>
  <c r="P15" i="141"/>
  <c r="P16" i="141"/>
  <c r="P17" i="141"/>
  <c r="P18" i="141"/>
  <c r="P19" i="141"/>
  <c r="P20" i="141"/>
  <c r="P21" i="141"/>
  <c r="P22" i="141"/>
  <c r="P23" i="141"/>
  <c r="P24" i="141"/>
  <c r="P25" i="141"/>
  <c r="P26" i="141"/>
  <c r="P27" i="141"/>
  <c r="P28" i="141"/>
  <c r="P29" i="141"/>
  <c r="P30" i="141"/>
  <c r="P31" i="141"/>
  <c r="P32" i="141"/>
  <c r="P33" i="141"/>
  <c r="P34" i="141"/>
  <c r="P35" i="141"/>
  <c r="P36" i="141"/>
  <c r="P37" i="141"/>
  <c r="P38" i="141"/>
  <c r="P39" i="141"/>
  <c r="P40" i="141"/>
  <c r="P41" i="141"/>
  <c r="P42" i="141"/>
  <c r="P43" i="141"/>
  <c r="P44" i="141"/>
  <c r="P45" i="141"/>
  <c r="P46" i="141"/>
  <c r="P47" i="141"/>
  <c r="P48" i="141"/>
  <c r="P49" i="141"/>
  <c r="P50" i="141"/>
  <c r="P51" i="141"/>
  <c r="P52" i="141"/>
  <c r="P53" i="141"/>
  <c r="P54" i="141"/>
  <c r="P55" i="141"/>
  <c r="P56" i="141"/>
  <c r="P57" i="141"/>
  <c r="P58" i="141"/>
  <c r="P59" i="141"/>
  <c r="P60" i="141"/>
  <c r="P61" i="141"/>
  <c r="P62" i="141"/>
  <c r="P63" i="141"/>
  <c r="P64" i="141"/>
  <c r="P65" i="141"/>
  <c r="P66" i="141"/>
  <c r="P67" i="141"/>
  <c r="P68" i="141"/>
  <c r="P69" i="141"/>
  <c r="P70" i="141"/>
  <c r="P71" i="141"/>
  <c r="P72" i="141"/>
  <c r="P73" i="141"/>
  <c r="P74" i="141"/>
  <c r="P75" i="141"/>
  <c r="P76" i="141"/>
  <c r="P77" i="141"/>
  <c r="P78" i="141"/>
  <c r="P79" i="141"/>
  <c r="P80" i="141"/>
  <c r="P81" i="141"/>
  <c r="P82" i="141"/>
  <c r="P83" i="141"/>
  <c r="P84" i="141"/>
  <c r="P85" i="141"/>
  <c r="P86" i="141"/>
  <c r="P87" i="141"/>
  <c r="P88" i="141"/>
  <c r="P89" i="141"/>
  <c r="P90" i="141"/>
  <c r="P91" i="141"/>
  <c r="P92" i="141"/>
  <c r="P93" i="141"/>
  <c r="P94" i="141"/>
  <c r="P95" i="141"/>
  <c r="P96" i="141"/>
  <c r="P97" i="141"/>
  <c r="P98" i="141"/>
  <c r="P99" i="141"/>
  <c r="P100" i="141"/>
  <c r="P101" i="141"/>
  <c r="P102" i="141"/>
  <c r="P103" i="141"/>
  <c r="P104" i="141"/>
  <c r="P105" i="141"/>
  <c r="P106" i="141"/>
  <c r="P6" i="141"/>
  <c r="K9" i="90" a="1"/>
  <c r="K9" i="90" s="1"/>
  <c r="D17" i="8" l="1"/>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Q9" i="115"/>
  <c r="Q8" i="115"/>
  <c r="Q7" i="115"/>
  <c r="C36" i="118"/>
  <c r="C35" i="118"/>
  <c r="C34" i="118"/>
  <c r="C33" i="118"/>
  <c r="C32" i="118"/>
  <c r="C31" i="118"/>
  <c r="C30" i="118"/>
  <c r="C29" i="118"/>
  <c r="C28" i="118"/>
  <c r="C27" i="118"/>
  <c r="C26" i="118"/>
  <c r="C25" i="118"/>
  <c r="C24" i="118"/>
  <c r="C23" i="118"/>
  <c r="C22" i="118"/>
  <c r="C21" i="118"/>
  <c r="C20" i="118"/>
  <c r="C19" i="118"/>
  <c r="C18" i="118"/>
  <c r="C17" i="118"/>
  <c r="C16" i="118"/>
  <c r="C15" i="118"/>
  <c r="C14" i="118"/>
  <c r="C13" i="118"/>
  <c r="C12" i="118"/>
  <c r="C11" i="118"/>
  <c r="C10" i="118"/>
  <c r="C9" i="118"/>
  <c r="C8" i="118"/>
  <c r="C7" i="118"/>
  <c r="C6" i="118"/>
  <c r="Q35" i="115"/>
  <c r="Q20" i="120" l="1"/>
  <c r="Q19" i="120"/>
  <c r="Q18" i="120"/>
  <c r="Q17" i="120"/>
  <c r="Q16" i="120"/>
  <c r="Q15" i="120"/>
  <c r="Q14" i="120"/>
  <c r="Q13" i="120"/>
  <c r="Q12" i="120"/>
  <c r="Q11" i="120"/>
  <c r="Q10" i="120"/>
  <c r="Q9" i="120"/>
  <c r="Q8" i="120"/>
  <c r="Q39" i="119"/>
  <c r="W37" i="119"/>
  <c r="V37" i="119"/>
  <c r="U37" i="119"/>
  <c r="T37" i="119"/>
  <c r="S37" i="119"/>
  <c r="R37" i="119"/>
  <c r="Q37" i="119"/>
  <c r="P37" i="119"/>
  <c r="W36" i="119"/>
  <c r="V36" i="119"/>
  <c r="U36" i="119"/>
  <c r="T36" i="119"/>
  <c r="S36" i="119"/>
  <c r="R36" i="119"/>
  <c r="Q36" i="119"/>
  <c r="P36" i="119"/>
  <c r="W35" i="119"/>
  <c r="V35" i="119"/>
  <c r="U35" i="119"/>
  <c r="T35" i="119"/>
  <c r="S35" i="119"/>
  <c r="R35" i="119"/>
  <c r="Q35" i="119"/>
  <c r="P35" i="119"/>
  <c r="W34" i="119"/>
  <c r="V34" i="119"/>
  <c r="U34" i="119"/>
  <c r="T34" i="119"/>
  <c r="S34" i="119"/>
  <c r="R34" i="119"/>
  <c r="Q34" i="119"/>
  <c r="P34" i="119"/>
  <c r="W33" i="119"/>
  <c r="V33" i="119"/>
  <c r="U33" i="119"/>
  <c r="T33" i="119"/>
  <c r="S33" i="119"/>
  <c r="R33" i="119"/>
  <c r="Q33" i="119"/>
  <c r="P33" i="119"/>
  <c r="W32" i="119"/>
  <c r="V32" i="119"/>
  <c r="U32" i="119"/>
  <c r="T32" i="119"/>
  <c r="S32" i="119"/>
  <c r="R32" i="119"/>
  <c r="Q32" i="119"/>
  <c r="P32" i="119"/>
  <c r="W31" i="119"/>
  <c r="V31" i="119"/>
  <c r="U31" i="119"/>
  <c r="T31" i="119"/>
  <c r="S31" i="119"/>
  <c r="R31" i="119"/>
  <c r="Q31" i="119"/>
  <c r="P31" i="119"/>
  <c r="W30" i="119"/>
  <c r="V30" i="119"/>
  <c r="U30" i="119"/>
  <c r="T30" i="119"/>
  <c r="S30" i="119"/>
  <c r="R30" i="119"/>
  <c r="Q30" i="119"/>
  <c r="P30" i="119"/>
  <c r="W29" i="119"/>
  <c r="V29" i="119"/>
  <c r="U29" i="119"/>
  <c r="T29" i="119"/>
  <c r="S29" i="119"/>
  <c r="R29" i="119"/>
  <c r="Q29" i="119"/>
  <c r="P29" i="119"/>
  <c r="W28" i="119"/>
  <c r="V28" i="119"/>
  <c r="U28" i="119"/>
  <c r="T28" i="119"/>
  <c r="S28" i="119"/>
  <c r="R28" i="119"/>
  <c r="Q28" i="119"/>
  <c r="P28" i="119"/>
  <c r="W27" i="119"/>
  <c r="V27" i="119"/>
  <c r="U27" i="119"/>
  <c r="T27" i="119"/>
  <c r="S27" i="119"/>
  <c r="R27" i="119"/>
  <c r="Q27" i="119"/>
  <c r="P27" i="119"/>
  <c r="W26" i="119"/>
  <c r="V26" i="119"/>
  <c r="U26" i="119"/>
  <c r="T26" i="119"/>
  <c r="S26" i="119"/>
  <c r="R26" i="119"/>
  <c r="Q26" i="119"/>
  <c r="P26" i="119"/>
  <c r="W25" i="119"/>
  <c r="V25" i="119"/>
  <c r="U25" i="119"/>
  <c r="T25" i="119"/>
  <c r="S25" i="119"/>
  <c r="R25" i="119"/>
  <c r="Q25" i="119"/>
  <c r="P25" i="119"/>
  <c r="W24" i="119"/>
  <c r="V24" i="119"/>
  <c r="U24" i="119"/>
  <c r="T24" i="119"/>
  <c r="S24" i="119"/>
  <c r="R24" i="119"/>
  <c r="Q24" i="119"/>
  <c r="P24" i="119"/>
  <c r="W23" i="119"/>
  <c r="V23" i="119"/>
  <c r="U23" i="119"/>
  <c r="T23" i="119"/>
  <c r="S23" i="119"/>
  <c r="R23" i="119"/>
  <c r="Q23" i="119"/>
  <c r="P23" i="119"/>
  <c r="W22" i="119"/>
  <c r="V22" i="119"/>
  <c r="U22" i="119"/>
  <c r="T22" i="119"/>
  <c r="S22" i="119"/>
  <c r="R22" i="119"/>
  <c r="Q22" i="119"/>
  <c r="P22" i="119"/>
  <c r="W21" i="119"/>
  <c r="V21" i="119"/>
  <c r="U21" i="119"/>
  <c r="T21" i="119"/>
  <c r="S21" i="119"/>
  <c r="R21" i="119"/>
  <c r="Q21" i="119"/>
  <c r="P21" i="119"/>
  <c r="W20" i="119"/>
  <c r="V20" i="119"/>
  <c r="U20" i="119"/>
  <c r="T20" i="119"/>
  <c r="S20" i="119"/>
  <c r="R20" i="119"/>
  <c r="Q20" i="119"/>
  <c r="P20" i="119"/>
  <c r="W19" i="119"/>
  <c r="V19" i="119"/>
  <c r="U19" i="119"/>
  <c r="T19" i="119"/>
  <c r="S19" i="119"/>
  <c r="R19" i="119"/>
  <c r="Q19" i="119"/>
  <c r="P19" i="119"/>
  <c r="W18" i="119"/>
  <c r="V18" i="119"/>
  <c r="U18" i="119"/>
  <c r="T18" i="119"/>
  <c r="S18" i="119"/>
  <c r="R18" i="119"/>
  <c r="Q18" i="119"/>
  <c r="P18" i="119"/>
  <c r="W17" i="119"/>
  <c r="V17" i="119"/>
  <c r="U17" i="119"/>
  <c r="T17" i="119"/>
  <c r="S17" i="119"/>
  <c r="R17" i="119"/>
  <c r="Q17" i="119"/>
  <c r="P17" i="119"/>
  <c r="W16" i="119"/>
  <c r="V16" i="119"/>
  <c r="U16" i="119"/>
  <c r="T16" i="119"/>
  <c r="S16" i="119"/>
  <c r="R16" i="119"/>
  <c r="Q16" i="119"/>
  <c r="P16" i="119"/>
  <c r="W15" i="119"/>
  <c r="V15" i="119"/>
  <c r="U15" i="119"/>
  <c r="T15" i="119"/>
  <c r="S15" i="119"/>
  <c r="R15" i="119"/>
  <c r="Q15" i="119"/>
  <c r="P15" i="119"/>
  <c r="W14" i="119"/>
  <c r="V14" i="119"/>
  <c r="U14" i="119"/>
  <c r="T14" i="119"/>
  <c r="S14" i="119"/>
  <c r="R14" i="119"/>
  <c r="Q14" i="119"/>
  <c r="P14" i="119"/>
  <c r="W13" i="119"/>
  <c r="V13" i="119"/>
  <c r="U13" i="119"/>
  <c r="T13" i="119"/>
  <c r="S13" i="119"/>
  <c r="R13" i="119"/>
  <c r="Q13" i="119"/>
  <c r="P13" i="119"/>
  <c r="W12" i="119"/>
  <c r="V12" i="119"/>
  <c r="U12" i="119"/>
  <c r="T12" i="119"/>
  <c r="S12" i="119"/>
  <c r="R12" i="119"/>
  <c r="Q12" i="119"/>
  <c r="P12" i="119"/>
  <c r="W11" i="119"/>
  <c r="V11" i="119"/>
  <c r="U11" i="119"/>
  <c r="T11" i="119"/>
  <c r="S11" i="119"/>
  <c r="R11" i="119"/>
  <c r="Q11" i="119"/>
  <c r="P11" i="119"/>
  <c r="W10" i="119"/>
  <c r="V10" i="119"/>
  <c r="U10" i="119"/>
  <c r="T10" i="119"/>
  <c r="S10" i="119"/>
  <c r="R10" i="119"/>
  <c r="Q10" i="119"/>
  <c r="P10" i="119"/>
  <c r="W9" i="119"/>
  <c r="V9" i="119"/>
  <c r="U9" i="119"/>
  <c r="T9" i="119"/>
  <c r="S9" i="119"/>
  <c r="R9" i="119"/>
  <c r="Q9" i="119"/>
  <c r="P9" i="119"/>
  <c r="W8" i="119"/>
  <c r="V8" i="119"/>
  <c r="U8" i="119"/>
  <c r="T8" i="119"/>
  <c r="S8" i="119"/>
  <c r="R8" i="119"/>
  <c r="Q8" i="119"/>
  <c r="P8" i="119"/>
  <c r="W7" i="119"/>
  <c r="V7" i="119"/>
  <c r="U7" i="119"/>
  <c r="T7" i="119"/>
  <c r="S7" i="119"/>
  <c r="R7" i="119"/>
  <c r="Q7" i="119"/>
  <c r="P7" i="119"/>
  <c r="Y36" i="119" l="1"/>
  <c r="Y35" i="119"/>
  <c r="Z36" i="119"/>
  <c r="Z35" i="119"/>
  <c r="D14" i="111" l="1"/>
  <c r="D15" i="111"/>
  <c r="W33" i="115" l="1"/>
  <c r="V33" i="115"/>
  <c r="U33" i="115"/>
  <c r="T33" i="115"/>
  <c r="S33" i="115"/>
  <c r="R33" i="115"/>
  <c r="P33" i="115"/>
  <c r="W32" i="115"/>
  <c r="V32" i="115"/>
  <c r="U32" i="115"/>
  <c r="T32" i="115"/>
  <c r="S32" i="115"/>
  <c r="R32" i="115"/>
  <c r="P32" i="115"/>
  <c r="W31" i="115"/>
  <c r="V31" i="115"/>
  <c r="U31" i="115"/>
  <c r="T31" i="115"/>
  <c r="S31" i="115"/>
  <c r="R31" i="115"/>
  <c r="P31" i="115"/>
  <c r="W30" i="115"/>
  <c r="V30" i="115"/>
  <c r="U30" i="115"/>
  <c r="T30" i="115"/>
  <c r="S30" i="115"/>
  <c r="R30" i="115"/>
  <c r="P30" i="115"/>
  <c r="W29" i="115"/>
  <c r="V29" i="115"/>
  <c r="U29" i="115"/>
  <c r="T29" i="115"/>
  <c r="S29" i="115"/>
  <c r="R29" i="115"/>
  <c r="P29" i="115"/>
  <c r="W28" i="115"/>
  <c r="V28" i="115"/>
  <c r="U28" i="115"/>
  <c r="T28" i="115"/>
  <c r="S28" i="115"/>
  <c r="R28" i="115"/>
  <c r="P28" i="115"/>
  <c r="W27" i="115"/>
  <c r="V27" i="115"/>
  <c r="U27" i="115"/>
  <c r="T27" i="115"/>
  <c r="S27" i="115"/>
  <c r="R27" i="115"/>
  <c r="P27" i="115"/>
  <c r="W26" i="115"/>
  <c r="V26" i="115"/>
  <c r="U26" i="115"/>
  <c r="T26" i="115"/>
  <c r="S26" i="115"/>
  <c r="R26" i="115"/>
  <c r="P26" i="115"/>
  <c r="W25" i="115"/>
  <c r="V25" i="115"/>
  <c r="U25" i="115"/>
  <c r="T25" i="115"/>
  <c r="S25" i="115"/>
  <c r="R25" i="115"/>
  <c r="P25" i="115"/>
  <c r="W24" i="115"/>
  <c r="V24" i="115"/>
  <c r="U24" i="115"/>
  <c r="T24" i="115"/>
  <c r="S24" i="115"/>
  <c r="R24" i="115"/>
  <c r="P24" i="115"/>
  <c r="W23" i="115"/>
  <c r="V23" i="115"/>
  <c r="U23" i="115"/>
  <c r="T23" i="115"/>
  <c r="S23" i="115"/>
  <c r="R23" i="115"/>
  <c r="P23" i="115"/>
  <c r="W22" i="115"/>
  <c r="V22" i="115"/>
  <c r="U22" i="115"/>
  <c r="T22" i="115"/>
  <c r="S22" i="115"/>
  <c r="R22" i="115"/>
  <c r="P22" i="115"/>
  <c r="W21" i="115"/>
  <c r="V21" i="115"/>
  <c r="U21" i="115"/>
  <c r="T21" i="115"/>
  <c r="S21" i="115"/>
  <c r="R21" i="115"/>
  <c r="P21" i="115"/>
  <c r="W20" i="115"/>
  <c r="V20" i="115"/>
  <c r="U20" i="115"/>
  <c r="T20" i="115"/>
  <c r="S20" i="115"/>
  <c r="R20" i="115"/>
  <c r="P20" i="115"/>
  <c r="W19" i="115"/>
  <c r="V19" i="115"/>
  <c r="U19" i="115"/>
  <c r="T19" i="115"/>
  <c r="S19" i="115"/>
  <c r="R19" i="115"/>
  <c r="P19" i="115"/>
  <c r="W18" i="115"/>
  <c r="V18" i="115"/>
  <c r="U18" i="115"/>
  <c r="T18" i="115"/>
  <c r="S18" i="115"/>
  <c r="R18" i="115"/>
  <c r="P18" i="115"/>
  <c r="W17" i="115"/>
  <c r="V17" i="115"/>
  <c r="U17" i="115"/>
  <c r="T17" i="115"/>
  <c r="S17" i="115"/>
  <c r="R17" i="115"/>
  <c r="P17" i="115"/>
  <c r="W16" i="115"/>
  <c r="V16" i="115"/>
  <c r="U16" i="115"/>
  <c r="T16" i="115"/>
  <c r="S16" i="115"/>
  <c r="R16" i="115"/>
  <c r="P16" i="115"/>
  <c r="W15" i="115"/>
  <c r="V15" i="115"/>
  <c r="U15" i="115"/>
  <c r="T15" i="115"/>
  <c r="S15" i="115"/>
  <c r="R15" i="115"/>
  <c r="P15" i="115"/>
  <c r="W14" i="115"/>
  <c r="V14" i="115"/>
  <c r="U14" i="115"/>
  <c r="T14" i="115"/>
  <c r="S14" i="115"/>
  <c r="R14" i="115"/>
  <c r="P14" i="115"/>
  <c r="W13" i="115"/>
  <c r="V13" i="115"/>
  <c r="U13" i="115"/>
  <c r="T13" i="115"/>
  <c r="S13" i="115"/>
  <c r="R13" i="115"/>
  <c r="P13" i="115"/>
  <c r="W12" i="115"/>
  <c r="V12" i="115"/>
  <c r="U12" i="115"/>
  <c r="T12" i="115"/>
  <c r="S12" i="115"/>
  <c r="R12" i="115"/>
  <c r="P12" i="115"/>
  <c r="W11" i="115"/>
  <c r="V11" i="115"/>
  <c r="U11" i="115"/>
  <c r="T11" i="115"/>
  <c r="S11" i="115"/>
  <c r="R11" i="115"/>
  <c r="P11" i="115"/>
  <c r="W10" i="115"/>
  <c r="V10" i="115"/>
  <c r="U10" i="115"/>
  <c r="T10" i="115"/>
  <c r="S10" i="115"/>
  <c r="R10" i="115"/>
  <c r="P10" i="115"/>
  <c r="W9" i="115"/>
  <c r="V9" i="115"/>
  <c r="U9" i="115"/>
  <c r="T9" i="115"/>
  <c r="S9" i="115"/>
  <c r="R9" i="115"/>
  <c r="P9" i="115"/>
  <c r="W8" i="115"/>
  <c r="V8" i="115"/>
  <c r="U8" i="115"/>
  <c r="T8" i="115"/>
  <c r="S8" i="115"/>
  <c r="R8" i="115"/>
  <c r="P8" i="115"/>
  <c r="W7" i="115"/>
  <c r="V7" i="115"/>
  <c r="U7" i="115"/>
  <c r="T7" i="115"/>
  <c r="S7" i="115"/>
  <c r="R7" i="115"/>
  <c r="P7" i="115"/>
  <c r="Q22" i="116"/>
  <c r="P22" i="116"/>
  <c r="Q21" i="116"/>
  <c r="P21" i="116"/>
  <c r="Q20" i="116"/>
  <c r="P20" i="116"/>
  <c r="Q19" i="116"/>
  <c r="P19" i="116"/>
  <c r="Q18" i="116"/>
  <c r="P18" i="116"/>
  <c r="Q17" i="116"/>
  <c r="P17" i="116"/>
  <c r="Q16" i="116"/>
  <c r="P16" i="116"/>
  <c r="Q15" i="116"/>
  <c r="P15" i="116"/>
  <c r="Q14" i="116"/>
  <c r="P14" i="116"/>
  <c r="Q13" i="116"/>
  <c r="P13" i="116"/>
  <c r="Q12" i="116"/>
  <c r="P12" i="116"/>
  <c r="Q11" i="116"/>
  <c r="P11" i="116"/>
  <c r="Q10" i="116"/>
  <c r="P10" i="116"/>
  <c r="Q9" i="116"/>
  <c r="P9" i="116"/>
  <c r="Q8" i="116"/>
  <c r="P8" i="116"/>
  <c r="D21" i="69"/>
  <c r="F21" i="69" s="1"/>
  <c r="C38" i="118"/>
  <c r="J36" i="118"/>
  <c r="I36" i="118"/>
  <c r="H36" i="118"/>
  <c r="G36" i="118"/>
  <c r="F36" i="118"/>
  <c r="E36" i="118"/>
  <c r="D36" i="118"/>
  <c r="B36" i="118"/>
  <c r="J35" i="118"/>
  <c r="I35" i="118"/>
  <c r="H35" i="118"/>
  <c r="G35" i="118"/>
  <c r="F35" i="118"/>
  <c r="E35" i="118"/>
  <c r="D35" i="118"/>
  <c r="B35" i="118"/>
  <c r="J34" i="118"/>
  <c r="I34" i="118"/>
  <c r="H34" i="118"/>
  <c r="G34" i="118"/>
  <c r="F34" i="118"/>
  <c r="E34" i="118"/>
  <c r="D34" i="118"/>
  <c r="B34" i="118"/>
  <c r="J33" i="118"/>
  <c r="I33" i="118"/>
  <c r="H33" i="118"/>
  <c r="G33" i="118"/>
  <c r="F33" i="118"/>
  <c r="E33" i="118"/>
  <c r="D33" i="118"/>
  <c r="B33" i="118"/>
  <c r="J32" i="118"/>
  <c r="I32" i="118"/>
  <c r="H32" i="118"/>
  <c r="G32" i="118"/>
  <c r="F32" i="118"/>
  <c r="E32" i="118"/>
  <c r="D32" i="118"/>
  <c r="B32" i="118"/>
  <c r="J31" i="118"/>
  <c r="I31" i="118"/>
  <c r="H31" i="118"/>
  <c r="G31" i="118"/>
  <c r="F31" i="118"/>
  <c r="E31" i="118"/>
  <c r="D31" i="118"/>
  <c r="B31" i="118"/>
  <c r="J30" i="118"/>
  <c r="I30" i="118"/>
  <c r="H30" i="118"/>
  <c r="G30" i="118"/>
  <c r="F30" i="118"/>
  <c r="E30" i="118"/>
  <c r="D30" i="118"/>
  <c r="B30" i="118"/>
  <c r="J29" i="118"/>
  <c r="I29" i="118"/>
  <c r="H29" i="118"/>
  <c r="G29" i="118"/>
  <c r="F29" i="118"/>
  <c r="E29" i="118"/>
  <c r="D29" i="118"/>
  <c r="B29" i="118"/>
  <c r="J28" i="118"/>
  <c r="I28" i="118"/>
  <c r="H28" i="118"/>
  <c r="G28" i="118"/>
  <c r="F28" i="118"/>
  <c r="E28" i="118"/>
  <c r="D28" i="118"/>
  <c r="B28" i="118"/>
  <c r="J27" i="118"/>
  <c r="I27" i="118"/>
  <c r="H27" i="118"/>
  <c r="G27" i="118"/>
  <c r="F27" i="118"/>
  <c r="E27" i="118"/>
  <c r="D27" i="118"/>
  <c r="B27" i="118"/>
  <c r="J26" i="118"/>
  <c r="I26" i="118"/>
  <c r="H26" i="118"/>
  <c r="G26" i="118"/>
  <c r="F26" i="118"/>
  <c r="E26" i="118"/>
  <c r="D26" i="118"/>
  <c r="B26" i="118"/>
  <c r="J25" i="118"/>
  <c r="I25" i="118"/>
  <c r="H25" i="118"/>
  <c r="G25" i="118"/>
  <c r="F25" i="118"/>
  <c r="E25" i="118"/>
  <c r="D25" i="118"/>
  <c r="B25" i="118"/>
  <c r="J24" i="118"/>
  <c r="I24" i="118"/>
  <c r="H24" i="118"/>
  <c r="G24" i="118"/>
  <c r="F24" i="118"/>
  <c r="E24" i="118"/>
  <c r="D24" i="118"/>
  <c r="B24" i="118"/>
  <c r="J23" i="118"/>
  <c r="I23" i="118"/>
  <c r="H23" i="118"/>
  <c r="G23" i="118"/>
  <c r="F23" i="118"/>
  <c r="E23" i="118"/>
  <c r="D23" i="118"/>
  <c r="B23" i="118"/>
  <c r="J22" i="118"/>
  <c r="I22" i="118"/>
  <c r="H22" i="118"/>
  <c r="G22" i="118"/>
  <c r="F22" i="118"/>
  <c r="E22" i="118"/>
  <c r="D22" i="118"/>
  <c r="B22" i="118"/>
  <c r="J21" i="118"/>
  <c r="I21" i="118"/>
  <c r="H21" i="118"/>
  <c r="G21" i="118"/>
  <c r="F21" i="118"/>
  <c r="E21" i="118"/>
  <c r="D21" i="118"/>
  <c r="B21" i="118"/>
  <c r="J20" i="118"/>
  <c r="I20" i="118"/>
  <c r="H20" i="118"/>
  <c r="G20" i="118"/>
  <c r="F20" i="118"/>
  <c r="E20" i="118"/>
  <c r="D20" i="118"/>
  <c r="B20" i="118"/>
  <c r="J19" i="118"/>
  <c r="I19" i="118"/>
  <c r="H19" i="118"/>
  <c r="G19" i="118"/>
  <c r="F19" i="118"/>
  <c r="E19" i="118"/>
  <c r="D19" i="118"/>
  <c r="B19" i="118"/>
  <c r="J18" i="118"/>
  <c r="I18" i="118"/>
  <c r="H18" i="118"/>
  <c r="G18" i="118"/>
  <c r="F18" i="118"/>
  <c r="E18" i="118"/>
  <c r="D18" i="118"/>
  <c r="B18" i="118"/>
  <c r="J17" i="118"/>
  <c r="I17" i="118"/>
  <c r="H17" i="118"/>
  <c r="G17" i="118"/>
  <c r="F17" i="118"/>
  <c r="E17" i="118"/>
  <c r="D17" i="118"/>
  <c r="B17" i="118"/>
  <c r="J16" i="118"/>
  <c r="I16" i="118"/>
  <c r="H16" i="118"/>
  <c r="G16" i="118"/>
  <c r="F16" i="118"/>
  <c r="E16" i="118"/>
  <c r="D16" i="118"/>
  <c r="B16" i="118"/>
  <c r="J15" i="118"/>
  <c r="I15" i="118"/>
  <c r="H15" i="118"/>
  <c r="G15" i="118"/>
  <c r="F15" i="118"/>
  <c r="E15" i="118"/>
  <c r="D15" i="118"/>
  <c r="B15" i="118"/>
  <c r="J14" i="118"/>
  <c r="I14" i="118"/>
  <c r="H14" i="118"/>
  <c r="G14" i="118"/>
  <c r="F14" i="118"/>
  <c r="E14" i="118"/>
  <c r="D14" i="118"/>
  <c r="B14" i="118"/>
  <c r="J13" i="118"/>
  <c r="I13" i="118"/>
  <c r="H13" i="118"/>
  <c r="G13" i="118"/>
  <c r="F13" i="118"/>
  <c r="E13" i="118"/>
  <c r="D13" i="118"/>
  <c r="B13" i="118"/>
  <c r="J12" i="118"/>
  <c r="I12" i="118"/>
  <c r="H12" i="118"/>
  <c r="G12" i="118"/>
  <c r="F12" i="118"/>
  <c r="E12" i="118"/>
  <c r="D12" i="118"/>
  <c r="B12" i="118"/>
  <c r="J11" i="118"/>
  <c r="I11" i="118"/>
  <c r="H11" i="118"/>
  <c r="G11" i="118"/>
  <c r="F11" i="118"/>
  <c r="E11" i="118"/>
  <c r="D11" i="118"/>
  <c r="B11" i="118"/>
  <c r="J10" i="118"/>
  <c r="I10" i="118"/>
  <c r="H10" i="118"/>
  <c r="G10" i="118"/>
  <c r="F10" i="118"/>
  <c r="E10" i="118"/>
  <c r="D10" i="118"/>
  <c r="B10" i="118"/>
  <c r="J9" i="118"/>
  <c r="I9" i="118"/>
  <c r="H9" i="118"/>
  <c r="G9" i="118"/>
  <c r="F9" i="118"/>
  <c r="E9" i="118"/>
  <c r="D9" i="118"/>
  <c r="B9" i="118"/>
  <c r="J8" i="118"/>
  <c r="I8" i="118"/>
  <c r="H8" i="118"/>
  <c r="G8" i="118"/>
  <c r="F8" i="118"/>
  <c r="E8" i="118"/>
  <c r="D8" i="118"/>
  <c r="B8" i="118"/>
  <c r="J7" i="118"/>
  <c r="I7" i="118"/>
  <c r="H7" i="118"/>
  <c r="G7" i="118"/>
  <c r="F7" i="118"/>
  <c r="E7" i="118"/>
  <c r="D7" i="118"/>
  <c r="B7" i="118"/>
  <c r="J6" i="118"/>
  <c r="I6" i="118"/>
  <c r="H6" i="118"/>
  <c r="G6" i="118"/>
  <c r="F6" i="118"/>
  <c r="E6" i="118"/>
  <c r="D6" i="118"/>
  <c r="B6" i="118"/>
  <c r="C34" i="114"/>
  <c r="J32" i="114"/>
  <c r="I32" i="114"/>
  <c r="H32" i="114"/>
  <c r="G32" i="114"/>
  <c r="F32" i="114"/>
  <c r="E32" i="114"/>
  <c r="D32" i="114"/>
  <c r="C32" i="114"/>
  <c r="B32" i="114"/>
  <c r="B7" i="114"/>
  <c r="C7" i="114"/>
  <c r="D7" i="114"/>
  <c r="E7" i="114"/>
  <c r="F7" i="114"/>
  <c r="G7" i="114"/>
  <c r="H7" i="114"/>
  <c r="I7" i="114"/>
  <c r="J7" i="114"/>
  <c r="B8" i="114"/>
  <c r="C8" i="114"/>
  <c r="D8" i="114"/>
  <c r="E8" i="114"/>
  <c r="F8" i="114"/>
  <c r="G8" i="114"/>
  <c r="H8" i="114"/>
  <c r="I8" i="114"/>
  <c r="J8" i="114"/>
  <c r="B9" i="114"/>
  <c r="C9" i="114"/>
  <c r="D9" i="114"/>
  <c r="E9" i="114"/>
  <c r="F9" i="114"/>
  <c r="G9" i="114"/>
  <c r="H9" i="114"/>
  <c r="I9" i="114"/>
  <c r="J9" i="114"/>
  <c r="B10" i="114"/>
  <c r="C10" i="114"/>
  <c r="D10" i="114"/>
  <c r="E10" i="114"/>
  <c r="F10" i="114"/>
  <c r="G10" i="114"/>
  <c r="H10" i="114"/>
  <c r="I10" i="114"/>
  <c r="J10" i="114"/>
  <c r="B11" i="114"/>
  <c r="C11" i="114"/>
  <c r="D11" i="114"/>
  <c r="E11" i="114"/>
  <c r="F11" i="114"/>
  <c r="G11" i="114"/>
  <c r="H11" i="114"/>
  <c r="I11" i="114"/>
  <c r="J11" i="114"/>
  <c r="B12" i="114"/>
  <c r="C12" i="114"/>
  <c r="D12" i="114"/>
  <c r="E12" i="114"/>
  <c r="F12" i="114"/>
  <c r="G12" i="114"/>
  <c r="H12" i="114"/>
  <c r="I12" i="114"/>
  <c r="J12" i="114"/>
  <c r="B13" i="114"/>
  <c r="C13" i="114"/>
  <c r="D13" i="114"/>
  <c r="E13" i="114"/>
  <c r="F13" i="114"/>
  <c r="G13" i="114"/>
  <c r="H13" i="114"/>
  <c r="I13" i="114"/>
  <c r="J13" i="114"/>
  <c r="B14" i="114"/>
  <c r="C14" i="114"/>
  <c r="D14" i="114"/>
  <c r="E14" i="114"/>
  <c r="F14" i="114"/>
  <c r="G14" i="114"/>
  <c r="H14" i="114"/>
  <c r="I14" i="114"/>
  <c r="J14" i="114"/>
  <c r="B15" i="114"/>
  <c r="C15" i="114"/>
  <c r="D15" i="114"/>
  <c r="E15" i="114"/>
  <c r="F15" i="114"/>
  <c r="G15" i="114"/>
  <c r="H15" i="114"/>
  <c r="I15" i="114"/>
  <c r="J15" i="114"/>
  <c r="B16" i="114"/>
  <c r="C16" i="114"/>
  <c r="D16" i="114"/>
  <c r="E16" i="114"/>
  <c r="F16" i="114"/>
  <c r="G16" i="114"/>
  <c r="H16" i="114"/>
  <c r="I16" i="114"/>
  <c r="J16" i="114"/>
  <c r="B17" i="114"/>
  <c r="C17" i="114"/>
  <c r="D17" i="114"/>
  <c r="E17" i="114"/>
  <c r="F17" i="114"/>
  <c r="G17" i="114"/>
  <c r="H17" i="114"/>
  <c r="I17" i="114"/>
  <c r="J17" i="114"/>
  <c r="B18" i="114"/>
  <c r="C18" i="114"/>
  <c r="D18" i="114"/>
  <c r="E18" i="114"/>
  <c r="F18" i="114"/>
  <c r="G18" i="114"/>
  <c r="H18" i="114"/>
  <c r="I18" i="114"/>
  <c r="J18" i="114"/>
  <c r="B19" i="114"/>
  <c r="C19" i="114"/>
  <c r="D19" i="114"/>
  <c r="E19" i="114"/>
  <c r="F19" i="114"/>
  <c r="G19" i="114"/>
  <c r="H19" i="114"/>
  <c r="I19" i="114"/>
  <c r="J19" i="114"/>
  <c r="B20" i="114"/>
  <c r="C20" i="114"/>
  <c r="D20" i="114"/>
  <c r="E20" i="114"/>
  <c r="F20" i="114"/>
  <c r="G20" i="114"/>
  <c r="H20" i="114"/>
  <c r="I20" i="114"/>
  <c r="J20" i="114"/>
  <c r="B21" i="114"/>
  <c r="C21" i="114"/>
  <c r="D21" i="114"/>
  <c r="E21" i="114"/>
  <c r="F21" i="114"/>
  <c r="G21" i="114"/>
  <c r="H21" i="114"/>
  <c r="I21" i="114"/>
  <c r="J21" i="114"/>
  <c r="B22" i="114"/>
  <c r="C22" i="114"/>
  <c r="D22" i="114"/>
  <c r="E22" i="114"/>
  <c r="F22" i="114"/>
  <c r="G22" i="114"/>
  <c r="H22" i="114"/>
  <c r="I22" i="114"/>
  <c r="J22" i="114"/>
  <c r="B23" i="114"/>
  <c r="C23" i="114"/>
  <c r="D23" i="114"/>
  <c r="E23" i="114"/>
  <c r="F23" i="114"/>
  <c r="G23" i="114"/>
  <c r="H23" i="114"/>
  <c r="I23" i="114"/>
  <c r="J23" i="114"/>
  <c r="B24" i="114"/>
  <c r="C24" i="114"/>
  <c r="D24" i="114"/>
  <c r="E24" i="114"/>
  <c r="F24" i="114"/>
  <c r="G24" i="114"/>
  <c r="H24" i="114"/>
  <c r="I24" i="114"/>
  <c r="J24" i="114"/>
  <c r="B25" i="114"/>
  <c r="C25" i="114"/>
  <c r="D25" i="114"/>
  <c r="E25" i="114"/>
  <c r="F25" i="114"/>
  <c r="G25" i="114"/>
  <c r="H25" i="114"/>
  <c r="I25" i="114"/>
  <c r="J25" i="114"/>
  <c r="B26" i="114"/>
  <c r="C26" i="114"/>
  <c r="D26" i="114"/>
  <c r="E26" i="114"/>
  <c r="F26" i="114"/>
  <c r="G26" i="114"/>
  <c r="H26" i="114"/>
  <c r="I26" i="114"/>
  <c r="J26" i="114"/>
  <c r="B27" i="114"/>
  <c r="C27" i="114"/>
  <c r="D27" i="114"/>
  <c r="E27" i="114"/>
  <c r="F27" i="114"/>
  <c r="G27" i="114"/>
  <c r="H27" i="114"/>
  <c r="I27" i="114"/>
  <c r="J27" i="114"/>
  <c r="B28" i="114"/>
  <c r="C28" i="114"/>
  <c r="D28" i="114"/>
  <c r="E28" i="114"/>
  <c r="F28" i="114"/>
  <c r="G28" i="114"/>
  <c r="H28" i="114"/>
  <c r="I28" i="114"/>
  <c r="J28" i="114"/>
  <c r="B29" i="114"/>
  <c r="C29" i="114"/>
  <c r="D29" i="114"/>
  <c r="E29" i="114"/>
  <c r="F29" i="114"/>
  <c r="G29" i="114"/>
  <c r="H29" i="114"/>
  <c r="I29" i="114"/>
  <c r="J29" i="114"/>
  <c r="B30" i="114"/>
  <c r="C30" i="114"/>
  <c r="D30" i="114"/>
  <c r="E30" i="114"/>
  <c r="F30" i="114"/>
  <c r="G30" i="114"/>
  <c r="H30" i="114"/>
  <c r="I30" i="114"/>
  <c r="J30" i="114"/>
  <c r="B31" i="114"/>
  <c r="C31" i="114"/>
  <c r="D31" i="114"/>
  <c r="E31" i="114"/>
  <c r="F31" i="114"/>
  <c r="G31" i="114"/>
  <c r="H31" i="114"/>
  <c r="I31" i="114"/>
  <c r="J31" i="114"/>
  <c r="C6" i="114"/>
  <c r="D6" i="114"/>
  <c r="E6" i="114"/>
  <c r="F6" i="114"/>
  <c r="G6" i="114"/>
  <c r="H6" i="114"/>
  <c r="I6" i="114"/>
  <c r="J6" i="114"/>
  <c r="B6" i="114"/>
  <c r="N15" i="76" l="1"/>
  <c r="C7" i="127" l="1"/>
  <c r="D6" i="127"/>
  <c r="C6" i="127"/>
  <c r="A1" i="121" l="1" a="1"/>
  <c r="A1" i="121" s="1"/>
  <c r="D71" i="8" l="1"/>
  <c r="D14" i="112" l="1"/>
  <c r="D43" i="8"/>
  <c r="Y36" i="34" l="1"/>
  <c r="Z36" i="34"/>
  <c r="AA36" i="34"/>
  <c r="AB36" i="34"/>
  <c r="AC36" i="34"/>
  <c r="AD36" i="34"/>
  <c r="D79" i="8" l="1"/>
  <c r="D16" i="121"/>
  <c r="D15" i="121"/>
  <c r="D20" i="92"/>
  <c r="D19" i="92"/>
  <c r="D18" i="92"/>
  <c r="D17" i="92"/>
  <c r="D16" i="92"/>
  <c r="D15" i="92"/>
  <c r="D14" i="92"/>
  <c r="D13" i="92"/>
  <c r="D12" i="92"/>
  <c r="D11" i="92"/>
  <c r="D10" i="92"/>
  <c r="I14" i="90" l="1" a="1"/>
  <c r="I14" i="90" s="1"/>
  <c r="I13" i="90" a="1"/>
  <c r="I13" i="90" s="1"/>
  <c r="I12" i="90" a="1"/>
  <c r="I12" i="90" s="1"/>
  <c r="I11" i="90" a="1"/>
  <c r="I11" i="90" s="1"/>
  <c r="I10" i="90" a="1"/>
  <c r="I10" i="90" s="1"/>
  <c r="I9" i="90" a="1"/>
  <c r="I9" i="90" s="1"/>
  <c r="M9" i="90" a="1"/>
  <c r="M9" i="90" s="1"/>
  <c r="N9" i="90" a="1"/>
  <c r="N9" i="90" s="1"/>
  <c r="O9" i="90" a="1"/>
  <c r="O9" i="90" s="1"/>
  <c r="P9" i="90" a="1"/>
  <c r="P9" i="90" s="1"/>
  <c r="Q9" i="90" a="1"/>
  <c r="Q9" i="90" s="1"/>
  <c r="R9" i="90" a="1"/>
  <c r="R9" i="90" s="1"/>
  <c r="S9" i="90" a="1"/>
  <c r="S9" i="90" s="1"/>
  <c r="T9" i="90" a="1"/>
  <c r="T9" i="90" s="1"/>
  <c r="U9" i="90" a="1"/>
  <c r="U9" i="90" s="1"/>
  <c r="V9" i="90" a="1"/>
  <c r="V9" i="90" s="1"/>
  <c r="W9" i="90" a="1"/>
  <c r="W9" i="90" s="1"/>
  <c r="X9" i="90" a="1"/>
  <c r="X9" i="90" s="1"/>
  <c r="Y9" i="90" a="1"/>
  <c r="Y9" i="90" s="1"/>
  <c r="Z9" i="90" a="1"/>
  <c r="Z9" i="90" s="1"/>
  <c r="AA9" i="90" a="1"/>
  <c r="AA9" i="90" s="1"/>
  <c r="AB9" i="90" a="1"/>
  <c r="AB9" i="90" s="1"/>
  <c r="AC9" i="90" a="1"/>
  <c r="AC9" i="90" s="1"/>
  <c r="AD9" i="90" a="1"/>
  <c r="AD9" i="90" s="1"/>
  <c r="AE9" i="90" a="1"/>
  <c r="AE9" i="90" s="1"/>
  <c r="AF9" i="90" a="1"/>
  <c r="AF9" i="90" s="1"/>
  <c r="AG9" i="90" a="1"/>
  <c r="AG9" i="90" s="1"/>
  <c r="AH9" i="90" a="1"/>
  <c r="AH9" i="90" s="1"/>
  <c r="AI9" i="90" a="1"/>
  <c r="AI9" i="90" s="1"/>
  <c r="AJ9" i="90" a="1"/>
  <c r="AJ9" i="90" s="1"/>
  <c r="AK9" i="90" a="1"/>
  <c r="AK9" i="90" s="1"/>
  <c r="AL9" i="90" a="1"/>
  <c r="AL9" i="90" s="1"/>
  <c r="AM9" i="90" a="1"/>
  <c r="AM9" i="90" s="1"/>
  <c r="AN9" i="90" a="1"/>
  <c r="AN9" i="90" s="1"/>
  <c r="AO9" i="90" a="1"/>
  <c r="AO9" i="90" s="1"/>
  <c r="AP9" i="90" a="1"/>
  <c r="AP9" i="90" s="1"/>
  <c r="AQ9" i="90" a="1"/>
  <c r="AQ9" i="90" s="1"/>
  <c r="AR9" i="90" a="1"/>
  <c r="AR9" i="90" s="1"/>
  <c r="AS9" i="90" a="1"/>
  <c r="AS9" i="90" s="1"/>
  <c r="AT9" i="90" a="1"/>
  <c r="AT9" i="90" s="1"/>
  <c r="AU9" i="90" a="1"/>
  <c r="AU9" i="90" s="1"/>
  <c r="AV9" i="90" a="1"/>
  <c r="AV9" i="90" s="1"/>
  <c r="AW9" i="90" a="1"/>
  <c r="AW9" i="90" s="1"/>
  <c r="AX9" i="90" a="1"/>
  <c r="AX9" i="90" s="1"/>
  <c r="AY9" i="90" a="1"/>
  <c r="AY9" i="90" s="1"/>
  <c r="AZ9" i="90" a="1"/>
  <c r="AZ9" i="90" s="1"/>
  <c r="BA9" i="90" a="1"/>
  <c r="BA9" i="90" s="1"/>
  <c r="BB9" i="90" a="1"/>
  <c r="BB9" i="90" s="1"/>
  <c r="BC9" i="90" a="1"/>
  <c r="BC9" i="90" s="1"/>
  <c r="BD9" i="90" a="1"/>
  <c r="BD9" i="90" s="1"/>
  <c r="BE9" i="90" a="1"/>
  <c r="BE9" i="90" s="1"/>
  <c r="BF9" i="90" a="1"/>
  <c r="BF9" i="90" s="1"/>
  <c r="BG9" i="90" a="1"/>
  <c r="BG9" i="90" s="1"/>
  <c r="BH9" i="90" a="1"/>
  <c r="BH9" i="90" s="1"/>
  <c r="BI9" i="90" a="1"/>
  <c r="BI9" i="90" s="1"/>
  <c r="BJ9" i="90" a="1"/>
  <c r="BJ9" i="90" s="1"/>
  <c r="BK9" i="90" a="1"/>
  <c r="BK9" i="90" s="1"/>
  <c r="BL9" i="90" a="1"/>
  <c r="BL9" i="90" s="1"/>
  <c r="BM9" i="90" a="1"/>
  <c r="BM9" i="90" s="1"/>
  <c r="BN9" i="90" a="1"/>
  <c r="BN9" i="90" s="1"/>
  <c r="BO9" i="90" a="1"/>
  <c r="BO9" i="90" s="1"/>
  <c r="BP9" i="90" a="1"/>
  <c r="BP9" i="90" s="1"/>
  <c r="BQ9" i="90" a="1"/>
  <c r="BQ9" i="90" s="1"/>
  <c r="BR9" i="90" a="1"/>
  <c r="BR9" i="90" s="1"/>
  <c r="BS9" i="90" a="1"/>
  <c r="BS9" i="90" s="1"/>
  <c r="BT9" i="90" a="1"/>
  <c r="BT9" i="90" s="1"/>
  <c r="BU9" i="90" a="1"/>
  <c r="BU9" i="90" s="1"/>
  <c r="BV9" i="90" a="1"/>
  <c r="BV9" i="90" s="1"/>
  <c r="BW9" i="90" a="1"/>
  <c r="BW9" i="90" s="1"/>
  <c r="BX9" i="90" a="1"/>
  <c r="BX9" i="90" s="1"/>
  <c r="BY9" i="90" a="1"/>
  <c r="BY9" i="90" s="1"/>
  <c r="BZ9" i="90" a="1"/>
  <c r="BZ9" i="90" s="1"/>
  <c r="CA9" i="90" a="1"/>
  <c r="CA9" i="90" s="1"/>
  <c r="CB9" i="90" a="1"/>
  <c r="CB9" i="90" s="1"/>
  <c r="CC9" i="90" a="1"/>
  <c r="CC9" i="90" s="1"/>
  <c r="CD9" i="90" a="1"/>
  <c r="CD9" i="90" s="1"/>
  <c r="CE9" i="90" a="1"/>
  <c r="CE9" i="90" s="1"/>
  <c r="CF9" i="90" a="1"/>
  <c r="CF9" i="90" s="1"/>
  <c r="CG9" i="90" a="1"/>
  <c r="CG9" i="90" s="1"/>
  <c r="CH9" i="90" a="1"/>
  <c r="CH9" i="90" s="1"/>
  <c r="CI9" i="90" a="1"/>
  <c r="CI9" i="90" s="1"/>
  <c r="CJ9" i="90" a="1"/>
  <c r="CJ9" i="90" s="1"/>
  <c r="CK9" i="90" a="1"/>
  <c r="CK9" i="90" s="1"/>
  <c r="CL9" i="90" a="1"/>
  <c r="CL9" i="90" s="1"/>
  <c r="CM9" i="90" a="1"/>
  <c r="CM9" i="90" s="1"/>
  <c r="CN9" i="90" a="1"/>
  <c r="CN9" i="90" s="1"/>
  <c r="CO9" i="90" a="1"/>
  <c r="CO9" i="90" s="1"/>
  <c r="CP9" i="90" a="1"/>
  <c r="CP9" i="90" s="1"/>
  <c r="CQ9" i="90" a="1"/>
  <c r="CQ9" i="90" s="1"/>
  <c r="CR9" i="90" a="1"/>
  <c r="CR9" i="90" s="1"/>
  <c r="CS9" i="90" a="1"/>
  <c r="CS9" i="90" s="1"/>
  <c r="CT9" i="90" a="1"/>
  <c r="CT9" i="90" s="1"/>
  <c r="CU9" i="90" a="1"/>
  <c r="CU9" i="90" s="1"/>
  <c r="CV9" i="90" a="1"/>
  <c r="CV9" i="90" s="1"/>
  <c r="CW9" i="90" a="1"/>
  <c r="CW9" i="90" s="1"/>
  <c r="CX9" i="90" a="1"/>
  <c r="CX9" i="90" s="1"/>
  <c r="CY9" i="90" a="1"/>
  <c r="CY9" i="90" s="1"/>
  <c r="CZ9" i="90" a="1"/>
  <c r="CZ9" i="90" s="1"/>
  <c r="DA9" i="90" a="1"/>
  <c r="DA9" i="90" s="1"/>
  <c r="DB9" i="90" a="1"/>
  <c r="DB9" i="90" s="1"/>
  <c r="DC9" i="90" a="1"/>
  <c r="DC9" i="90" s="1"/>
  <c r="DD9" i="90" a="1"/>
  <c r="DD9" i="90" s="1"/>
  <c r="DE9" i="90" a="1"/>
  <c r="DE9" i="90" s="1"/>
  <c r="DF9" i="90" a="1"/>
  <c r="DF9" i="90" s="1"/>
  <c r="K10" i="90" a="1"/>
  <c r="K10" i="90" s="1"/>
  <c r="L10" i="90" a="1"/>
  <c r="L10" i="90" s="1"/>
  <c r="M10" i="90" a="1"/>
  <c r="M10" i="90" s="1"/>
  <c r="N10" i="90" a="1"/>
  <c r="N10" i="90" s="1"/>
  <c r="O10" i="90" a="1"/>
  <c r="O10" i="90" s="1"/>
  <c r="P10" i="90" a="1"/>
  <c r="P10" i="90" s="1"/>
  <c r="Q10" i="90" a="1"/>
  <c r="Q10" i="90" s="1"/>
  <c r="R10" i="90" a="1"/>
  <c r="R10" i="90" s="1"/>
  <c r="S10" i="90" a="1"/>
  <c r="S10" i="90" s="1"/>
  <c r="T10" i="90" a="1"/>
  <c r="T10" i="90" s="1"/>
  <c r="U10" i="90" a="1"/>
  <c r="U10" i="90" s="1"/>
  <c r="V10" i="90" a="1"/>
  <c r="V10" i="90" s="1"/>
  <c r="W10" i="90" a="1"/>
  <c r="W10" i="90" s="1"/>
  <c r="X10" i="90" a="1"/>
  <c r="X10" i="90" s="1"/>
  <c r="Y10" i="90" a="1"/>
  <c r="Y10" i="90" s="1"/>
  <c r="Z10" i="90" a="1"/>
  <c r="Z10" i="90" s="1"/>
  <c r="AA10" i="90" a="1"/>
  <c r="AA10" i="90" s="1"/>
  <c r="AB10" i="90" a="1"/>
  <c r="AB10" i="90" s="1"/>
  <c r="AC10" i="90" a="1"/>
  <c r="AC10" i="90" s="1"/>
  <c r="AD10" i="90" a="1"/>
  <c r="AD10" i="90" s="1"/>
  <c r="AE10" i="90" a="1"/>
  <c r="AE10" i="90" s="1"/>
  <c r="AF10" i="90" a="1"/>
  <c r="AF10" i="90" s="1"/>
  <c r="AG10" i="90" a="1"/>
  <c r="AG10" i="90" s="1"/>
  <c r="AH10" i="90" a="1"/>
  <c r="AH10" i="90" s="1"/>
  <c r="AI10" i="90" a="1"/>
  <c r="AI10" i="90" s="1"/>
  <c r="AJ10" i="90" a="1"/>
  <c r="AJ10" i="90" s="1"/>
  <c r="AK10" i="90" a="1"/>
  <c r="AK10" i="90" s="1"/>
  <c r="AL10" i="90" a="1"/>
  <c r="AL10" i="90" s="1"/>
  <c r="AM10" i="90" a="1"/>
  <c r="AM10" i="90" s="1"/>
  <c r="AN10" i="90" a="1"/>
  <c r="AN10" i="90" s="1"/>
  <c r="AO10" i="90" a="1"/>
  <c r="AO10" i="90" s="1"/>
  <c r="AP10" i="90" a="1"/>
  <c r="AP10" i="90" s="1"/>
  <c r="AQ10" i="90" a="1"/>
  <c r="AQ10" i="90" s="1"/>
  <c r="AR10" i="90" a="1"/>
  <c r="AR10" i="90" s="1"/>
  <c r="AS10" i="90" a="1"/>
  <c r="AS10" i="90" s="1"/>
  <c r="AT10" i="90" a="1"/>
  <c r="AT10" i="90" s="1"/>
  <c r="AU10" i="90" a="1"/>
  <c r="AU10" i="90" s="1"/>
  <c r="AV10" i="90" a="1"/>
  <c r="AV10" i="90" s="1"/>
  <c r="AW10" i="90" a="1"/>
  <c r="AW10" i="90" s="1"/>
  <c r="AX10" i="90" a="1"/>
  <c r="AX10" i="90" s="1"/>
  <c r="AY10" i="90" a="1"/>
  <c r="AY10" i="90" s="1"/>
  <c r="AZ10" i="90" a="1"/>
  <c r="AZ10" i="90" s="1"/>
  <c r="BA10" i="90" a="1"/>
  <c r="BA10" i="90" s="1"/>
  <c r="BB10" i="90" a="1"/>
  <c r="BB10" i="90" s="1"/>
  <c r="BC10" i="90" a="1"/>
  <c r="BC10" i="90" s="1"/>
  <c r="BD10" i="90" a="1"/>
  <c r="BD10" i="90" s="1"/>
  <c r="BE10" i="90" a="1"/>
  <c r="BE10" i="90" s="1"/>
  <c r="BF10" i="90" a="1"/>
  <c r="BF10" i="90" s="1"/>
  <c r="BG10" i="90" a="1"/>
  <c r="BG10" i="90" s="1"/>
  <c r="BH10" i="90" a="1"/>
  <c r="BH10" i="90" s="1"/>
  <c r="BI10" i="90" a="1"/>
  <c r="BI10" i="90" s="1"/>
  <c r="BJ10" i="90" a="1"/>
  <c r="BJ10" i="90" s="1"/>
  <c r="BK10" i="90" a="1"/>
  <c r="BK10" i="90" s="1"/>
  <c r="BL10" i="90" a="1"/>
  <c r="BL10" i="90" s="1"/>
  <c r="BM10" i="90" a="1"/>
  <c r="BM10" i="90" s="1"/>
  <c r="BN10" i="90" a="1"/>
  <c r="BN10" i="90" s="1"/>
  <c r="BO10" i="90" a="1"/>
  <c r="BO10" i="90" s="1"/>
  <c r="BP10" i="90" a="1"/>
  <c r="BP10" i="90" s="1"/>
  <c r="BQ10" i="90" a="1"/>
  <c r="BQ10" i="90" s="1"/>
  <c r="BR10" i="90" a="1"/>
  <c r="BR10" i="90" s="1"/>
  <c r="BS10" i="90" a="1"/>
  <c r="BS10" i="90" s="1"/>
  <c r="BT10" i="90" a="1"/>
  <c r="BT10" i="90" s="1"/>
  <c r="BU10" i="90" a="1"/>
  <c r="BU10" i="90" s="1"/>
  <c r="BV10" i="90" a="1"/>
  <c r="BV10" i="90" s="1"/>
  <c r="BW10" i="90" a="1"/>
  <c r="BW10" i="90" s="1"/>
  <c r="BX10" i="90" a="1"/>
  <c r="BX10" i="90" s="1"/>
  <c r="BY10" i="90" a="1"/>
  <c r="BY10" i="90" s="1"/>
  <c r="BZ10" i="90" a="1"/>
  <c r="BZ10" i="90" s="1"/>
  <c r="CA10" i="90" a="1"/>
  <c r="CA10" i="90" s="1"/>
  <c r="CB10" i="90" a="1"/>
  <c r="CB10" i="90" s="1"/>
  <c r="CC10" i="90" a="1"/>
  <c r="CC10" i="90" s="1"/>
  <c r="CD10" i="90" a="1"/>
  <c r="CD10" i="90" s="1"/>
  <c r="CE10" i="90" a="1"/>
  <c r="CE10" i="90" s="1"/>
  <c r="CF10" i="90" a="1"/>
  <c r="CF10" i="90" s="1"/>
  <c r="CG10" i="90" a="1"/>
  <c r="CG10" i="90" s="1"/>
  <c r="CH10" i="90" a="1"/>
  <c r="CH10" i="90" s="1"/>
  <c r="CI10" i="90" a="1"/>
  <c r="CI10" i="90" s="1"/>
  <c r="CJ10" i="90" a="1"/>
  <c r="CJ10" i="90" s="1"/>
  <c r="CK10" i="90" a="1"/>
  <c r="CK10" i="90" s="1"/>
  <c r="CL10" i="90" a="1"/>
  <c r="CL10" i="90" s="1"/>
  <c r="CM10" i="90" a="1"/>
  <c r="CM10" i="90" s="1"/>
  <c r="CN10" i="90" a="1"/>
  <c r="CN10" i="90" s="1"/>
  <c r="CO10" i="90" a="1"/>
  <c r="CO10" i="90" s="1"/>
  <c r="CP10" i="90" a="1"/>
  <c r="CP10" i="90" s="1"/>
  <c r="CQ10" i="90" a="1"/>
  <c r="CQ10" i="90" s="1"/>
  <c r="CR10" i="90" a="1"/>
  <c r="CR10" i="90" s="1"/>
  <c r="CS10" i="90" a="1"/>
  <c r="CS10" i="90" s="1"/>
  <c r="CT10" i="90" a="1"/>
  <c r="CT10" i="90" s="1"/>
  <c r="CU10" i="90" a="1"/>
  <c r="CU10" i="90" s="1"/>
  <c r="CV10" i="90" a="1"/>
  <c r="CV10" i="90" s="1"/>
  <c r="CW10" i="90" a="1"/>
  <c r="CW10" i="90" s="1"/>
  <c r="CX10" i="90" a="1"/>
  <c r="CX10" i="90" s="1"/>
  <c r="CY10" i="90" a="1"/>
  <c r="CY10" i="90" s="1"/>
  <c r="CZ10" i="90" a="1"/>
  <c r="CZ10" i="90" s="1"/>
  <c r="DA10" i="90" a="1"/>
  <c r="DA10" i="90" s="1"/>
  <c r="DB10" i="90" a="1"/>
  <c r="DB10" i="90" s="1"/>
  <c r="DC10" i="90" a="1"/>
  <c r="DC10" i="90" s="1"/>
  <c r="DD10" i="90" a="1"/>
  <c r="DD10" i="90" s="1"/>
  <c r="DE10" i="90" a="1"/>
  <c r="DE10" i="90" s="1"/>
  <c r="DF10" i="90" a="1"/>
  <c r="DF10" i="90" s="1"/>
  <c r="K11" i="90" a="1"/>
  <c r="K11" i="90" s="1"/>
  <c r="L11" i="90" a="1"/>
  <c r="L11" i="90" s="1"/>
  <c r="M11" i="90" a="1"/>
  <c r="M11" i="90" s="1"/>
  <c r="N11" i="90" a="1"/>
  <c r="N11" i="90" s="1"/>
  <c r="O11" i="90" a="1"/>
  <c r="O11" i="90" s="1"/>
  <c r="P11" i="90" a="1"/>
  <c r="P11" i="90" s="1"/>
  <c r="Q11" i="90" a="1"/>
  <c r="Q11" i="90" s="1"/>
  <c r="R11" i="90" a="1"/>
  <c r="R11" i="90" s="1"/>
  <c r="S11" i="90" a="1"/>
  <c r="S11" i="90" s="1"/>
  <c r="T11" i="90" a="1"/>
  <c r="T11" i="90" s="1"/>
  <c r="U11" i="90" a="1"/>
  <c r="U11" i="90" s="1"/>
  <c r="V11" i="90" a="1"/>
  <c r="V11" i="90" s="1"/>
  <c r="W11" i="90" a="1"/>
  <c r="W11" i="90" s="1"/>
  <c r="X11" i="90" a="1"/>
  <c r="X11" i="90" s="1"/>
  <c r="Y11" i="90" a="1"/>
  <c r="Y11" i="90" s="1"/>
  <c r="Z11" i="90" a="1"/>
  <c r="Z11" i="90" s="1"/>
  <c r="AA11" i="90" a="1"/>
  <c r="AA11" i="90" s="1"/>
  <c r="AB11" i="90" a="1"/>
  <c r="AB11" i="90" s="1"/>
  <c r="AC11" i="90" a="1"/>
  <c r="AC11" i="90" s="1"/>
  <c r="AD11" i="90" a="1"/>
  <c r="AD11" i="90" s="1"/>
  <c r="AE11" i="90" a="1"/>
  <c r="AE11" i="90" s="1"/>
  <c r="AF11" i="90" a="1"/>
  <c r="AF11" i="90" s="1"/>
  <c r="AG11" i="90" a="1"/>
  <c r="AG11" i="90" s="1"/>
  <c r="AH11" i="90" a="1"/>
  <c r="AH11" i="90" s="1"/>
  <c r="AI11" i="90" a="1"/>
  <c r="AI11" i="90" s="1"/>
  <c r="AJ11" i="90" a="1"/>
  <c r="AJ11" i="90" s="1"/>
  <c r="AK11" i="90" a="1"/>
  <c r="AK11" i="90" s="1"/>
  <c r="AL11" i="90" a="1"/>
  <c r="AL11" i="90" s="1"/>
  <c r="AM11" i="90" a="1"/>
  <c r="AM11" i="90" s="1"/>
  <c r="AN11" i="90" a="1"/>
  <c r="AN11" i="90" s="1"/>
  <c r="AO11" i="90" a="1"/>
  <c r="AO11" i="90" s="1"/>
  <c r="AP11" i="90" a="1"/>
  <c r="AP11" i="90" s="1"/>
  <c r="AQ11" i="90" a="1"/>
  <c r="AQ11" i="90" s="1"/>
  <c r="AR11" i="90" a="1"/>
  <c r="AR11" i="90" s="1"/>
  <c r="AS11" i="90" a="1"/>
  <c r="AS11" i="90" s="1"/>
  <c r="AT11" i="90" a="1"/>
  <c r="AT11" i="90" s="1"/>
  <c r="AU11" i="90" a="1"/>
  <c r="AU11" i="90" s="1"/>
  <c r="AV11" i="90" a="1"/>
  <c r="AV11" i="90" s="1"/>
  <c r="AW11" i="90" a="1"/>
  <c r="AW11" i="90" s="1"/>
  <c r="AX11" i="90" a="1"/>
  <c r="AX11" i="90" s="1"/>
  <c r="AY11" i="90" a="1"/>
  <c r="AY11" i="90" s="1"/>
  <c r="AZ11" i="90" a="1"/>
  <c r="AZ11" i="90" s="1"/>
  <c r="BA11" i="90" a="1"/>
  <c r="BA11" i="90" s="1"/>
  <c r="BB11" i="90" a="1"/>
  <c r="BB11" i="90" s="1"/>
  <c r="BC11" i="90" a="1"/>
  <c r="BC11" i="90" s="1"/>
  <c r="BD11" i="90" a="1"/>
  <c r="BD11" i="90" s="1"/>
  <c r="BE11" i="90" a="1"/>
  <c r="BE11" i="90" s="1"/>
  <c r="BF11" i="90" a="1"/>
  <c r="BF11" i="90" s="1"/>
  <c r="BG11" i="90" a="1"/>
  <c r="BG11" i="90" s="1"/>
  <c r="BH11" i="90" a="1"/>
  <c r="BH11" i="90" s="1"/>
  <c r="BI11" i="90" a="1"/>
  <c r="BI11" i="90" s="1"/>
  <c r="BJ11" i="90" a="1"/>
  <c r="BJ11" i="90" s="1"/>
  <c r="BK11" i="90" a="1"/>
  <c r="BK11" i="90" s="1"/>
  <c r="BL11" i="90" a="1"/>
  <c r="BL11" i="90" s="1"/>
  <c r="BM11" i="90" a="1"/>
  <c r="BM11" i="90" s="1"/>
  <c r="BN11" i="90" a="1"/>
  <c r="BN11" i="90" s="1"/>
  <c r="BO11" i="90" a="1"/>
  <c r="BO11" i="90" s="1"/>
  <c r="BP11" i="90" a="1"/>
  <c r="BP11" i="90" s="1"/>
  <c r="BQ11" i="90" a="1"/>
  <c r="BQ11" i="90" s="1"/>
  <c r="BR11" i="90" a="1"/>
  <c r="BR11" i="90" s="1"/>
  <c r="BS11" i="90" a="1"/>
  <c r="BS11" i="90" s="1"/>
  <c r="BT11" i="90" a="1"/>
  <c r="BT11" i="90" s="1"/>
  <c r="BU11" i="90" a="1"/>
  <c r="BU11" i="90" s="1"/>
  <c r="BV11" i="90" a="1"/>
  <c r="BV11" i="90" s="1"/>
  <c r="BW11" i="90" a="1"/>
  <c r="BW11" i="90" s="1"/>
  <c r="BX11" i="90" a="1"/>
  <c r="BX11" i="90" s="1"/>
  <c r="BY11" i="90" a="1"/>
  <c r="BY11" i="90" s="1"/>
  <c r="BZ11" i="90" a="1"/>
  <c r="BZ11" i="90" s="1"/>
  <c r="CA11" i="90" a="1"/>
  <c r="CA11" i="90" s="1"/>
  <c r="CB11" i="90" a="1"/>
  <c r="CB11" i="90" s="1"/>
  <c r="CC11" i="90" a="1"/>
  <c r="CC11" i="90" s="1"/>
  <c r="CD11" i="90" a="1"/>
  <c r="CD11" i="90" s="1"/>
  <c r="CE11" i="90" a="1"/>
  <c r="CE11" i="90" s="1"/>
  <c r="CF11" i="90" a="1"/>
  <c r="CF11" i="90" s="1"/>
  <c r="CG11" i="90" a="1"/>
  <c r="CG11" i="90" s="1"/>
  <c r="CH11" i="90" a="1"/>
  <c r="CH11" i="90" s="1"/>
  <c r="CI11" i="90" a="1"/>
  <c r="CI11" i="90" s="1"/>
  <c r="CJ11" i="90" a="1"/>
  <c r="CJ11" i="90" s="1"/>
  <c r="CK11" i="90" a="1"/>
  <c r="CK11" i="90" s="1"/>
  <c r="CL11" i="90" a="1"/>
  <c r="CL11" i="90" s="1"/>
  <c r="CM11" i="90" a="1"/>
  <c r="CM11" i="90" s="1"/>
  <c r="CN11" i="90" a="1"/>
  <c r="CN11" i="90" s="1"/>
  <c r="CO11" i="90" a="1"/>
  <c r="CO11" i="90" s="1"/>
  <c r="CP11" i="90" a="1"/>
  <c r="CP11" i="90" s="1"/>
  <c r="CQ11" i="90" a="1"/>
  <c r="CQ11" i="90" s="1"/>
  <c r="CR11" i="90" a="1"/>
  <c r="CR11" i="90" s="1"/>
  <c r="CS11" i="90" a="1"/>
  <c r="CS11" i="90" s="1"/>
  <c r="CT11" i="90" a="1"/>
  <c r="CT11" i="90" s="1"/>
  <c r="CU11" i="90" a="1"/>
  <c r="CU11" i="90" s="1"/>
  <c r="CV11" i="90" a="1"/>
  <c r="CV11" i="90" s="1"/>
  <c r="CW11" i="90" a="1"/>
  <c r="CW11" i="90" s="1"/>
  <c r="CX11" i="90" a="1"/>
  <c r="CX11" i="90" s="1"/>
  <c r="CY11" i="90" a="1"/>
  <c r="CY11" i="90" s="1"/>
  <c r="CZ11" i="90" a="1"/>
  <c r="CZ11" i="90" s="1"/>
  <c r="DA11" i="90" a="1"/>
  <c r="DA11" i="90" s="1"/>
  <c r="DB11" i="90" a="1"/>
  <c r="DB11" i="90" s="1"/>
  <c r="DC11" i="90" a="1"/>
  <c r="DC11" i="90" s="1"/>
  <c r="DD11" i="90" a="1"/>
  <c r="DD11" i="90" s="1"/>
  <c r="DE11" i="90" a="1"/>
  <c r="DE11" i="90" s="1"/>
  <c r="DF11" i="90" a="1"/>
  <c r="DF11" i="90" s="1"/>
  <c r="K12" i="90" a="1"/>
  <c r="K12" i="90" s="1"/>
  <c r="L12" i="90" a="1"/>
  <c r="L12" i="90" s="1"/>
  <c r="M12" i="90" a="1"/>
  <c r="M12" i="90" s="1"/>
  <c r="N12" i="90" a="1"/>
  <c r="N12" i="90" s="1"/>
  <c r="O12" i="90" a="1"/>
  <c r="O12" i="90" s="1"/>
  <c r="P12" i="90" a="1"/>
  <c r="P12" i="90" s="1"/>
  <c r="Q12" i="90" a="1"/>
  <c r="Q12" i="90" s="1"/>
  <c r="R12" i="90" a="1"/>
  <c r="R12" i="90" s="1"/>
  <c r="S12" i="90" a="1"/>
  <c r="S12" i="90" s="1"/>
  <c r="T12" i="90" a="1"/>
  <c r="T12" i="90" s="1"/>
  <c r="U12" i="90" a="1"/>
  <c r="U12" i="90" s="1"/>
  <c r="V12" i="90" a="1"/>
  <c r="V12" i="90" s="1"/>
  <c r="W12" i="90" a="1"/>
  <c r="W12" i="90" s="1"/>
  <c r="X12" i="90" a="1"/>
  <c r="X12" i="90" s="1"/>
  <c r="Y12" i="90" a="1"/>
  <c r="Y12" i="90" s="1"/>
  <c r="Z12" i="90" a="1"/>
  <c r="Z12" i="90" s="1"/>
  <c r="AA12" i="90" a="1"/>
  <c r="AA12" i="90" s="1"/>
  <c r="AB12" i="90" a="1"/>
  <c r="AB12" i="90" s="1"/>
  <c r="AC12" i="90" a="1"/>
  <c r="AC12" i="90" s="1"/>
  <c r="AD12" i="90" a="1"/>
  <c r="AD12" i="90" s="1"/>
  <c r="AE12" i="90" a="1"/>
  <c r="AE12" i="90" s="1"/>
  <c r="AF12" i="90" a="1"/>
  <c r="AF12" i="90" s="1"/>
  <c r="AG12" i="90" a="1"/>
  <c r="AG12" i="90" s="1"/>
  <c r="AH12" i="90" a="1"/>
  <c r="AH12" i="90" s="1"/>
  <c r="AI12" i="90" a="1"/>
  <c r="AI12" i="90" s="1"/>
  <c r="AJ12" i="90" a="1"/>
  <c r="AJ12" i="90" s="1"/>
  <c r="AK12" i="90" a="1"/>
  <c r="AK12" i="90" s="1"/>
  <c r="AL12" i="90" a="1"/>
  <c r="AL12" i="90" s="1"/>
  <c r="AM12" i="90" a="1"/>
  <c r="AM12" i="90" s="1"/>
  <c r="AN12" i="90" a="1"/>
  <c r="AN12" i="90" s="1"/>
  <c r="AO12" i="90" a="1"/>
  <c r="AO12" i="90" s="1"/>
  <c r="AP12" i="90" a="1"/>
  <c r="AP12" i="90" s="1"/>
  <c r="AQ12" i="90" a="1"/>
  <c r="AQ12" i="90" s="1"/>
  <c r="AR12" i="90" a="1"/>
  <c r="AR12" i="90" s="1"/>
  <c r="AS12" i="90" a="1"/>
  <c r="AS12" i="90" s="1"/>
  <c r="AT12" i="90" a="1"/>
  <c r="AT12" i="90" s="1"/>
  <c r="AU12" i="90" a="1"/>
  <c r="AU12" i="90" s="1"/>
  <c r="AV12" i="90" a="1"/>
  <c r="AV12" i="90" s="1"/>
  <c r="AW12" i="90" a="1"/>
  <c r="AW12" i="90" s="1"/>
  <c r="AX12" i="90" a="1"/>
  <c r="AX12" i="90" s="1"/>
  <c r="AY12" i="90" a="1"/>
  <c r="AY12" i="90" s="1"/>
  <c r="AZ12" i="90" a="1"/>
  <c r="AZ12" i="90" s="1"/>
  <c r="BA12" i="90" a="1"/>
  <c r="BA12" i="90" s="1"/>
  <c r="BB12" i="90" a="1"/>
  <c r="BB12" i="90" s="1"/>
  <c r="BC12" i="90" a="1"/>
  <c r="BC12" i="90" s="1"/>
  <c r="BD12" i="90" a="1"/>
  <c r="BD12" i="90" s="1"/>
  <c r="BE12" i="90" a="1"/>
  <c r="BE12" i="90" s="1"/>
  <c r="BF12" i="90" a="1"/>
  <c r="BF12" i="90" s="1"/>
  <c r="BG12" i="90" a="1"/>
  <c r="BG12" i="90" s="1"/>
  <c r="BH12" i="90" a="1"/>
  <c r="BH12" i="90" s="1"/>
  <c r="BI12" i="90" a="1"/>
  <c r="BI12" i="90" s="1"/>
  <c r="BJ12" i="90" a="1"/>
  <c r="BJ12" i="90" s="1"/>
  <c r="BK12" i="90" a="1"/>
  <c r="BK12" i="90" s="1"/>
  <c r="BL12" i="90" a="1"/>
  <c r="BL12" i="90" s="1"/>
  <c r="BM12" i="90" a="1"/>
  <c r="BM12" i="90" s="1"/>
  <c r="BN12" i="90" a="1"/>
  <c r="BN12" i="90" s="1"/>
  <c r="BO12" i="90" a="1"/>
  <c r="BO12" i="90" s="1"/>
  <c r="BP12" i="90" a="1"/>
  <c r="BP12" i="90" s="1"/>
  <c r="BQ12" i="90" a="1"/>
  <c r="BQ12" i="90" s="1"/>
  <c r="BR12" i="90" a="1"/>
  <c r="BR12" i="90" s="1"/>
  <c r="BS12" i="90" a="1"/>
  <c r="BS12" i="90" s="1"/>
  <c r="BT12" i="90" a="1"/>
  <c r="BT12" i="90" s="1"/>
  <c r="BU12" i="90" a="1"/>
  <c r="BU12" i="90" s="1"/>
  <c r="BV12" i="90" a="1"/>
  <c r="BV12" i="90" s="1"/>
  <c r="BW12" i="90" a="1"/>
  <c r="BW12" i="90" s="1"/>
  <c r="BX12" i="90" a="1"/>
  <c r="BX12" i="90" s="1"/>
  <c r="BY12" i="90" a="1"/>
  <c r="BY12" i="90" s="1"/>
  <c r="BZ12" i="90" a="1"/>
  <c r="BZ12" i="90" s="1"/>
  <c r="CA12" i="90" a="1"/>
  <c r="CA12" i="90" s="1"/>
  <c r="CB12" i="90" a="1"/>
  <c r="CB12" i="90" s="1"/>
  <c r="CC12" i="90" a="1"/>
  <c r="CC12" i="90" s="1"/>
  <c r="CD12" i="90" a="1"/>
  <c r="CD12" i="90" s="1"/>
  <c r="CE12" i="90" a="1"/>
  <c r="CE12" i="90" s="1"/>
  <c r="CF12" i="90" a="1"/>
  <c r="CF12" i="90" s="1"/>
  <c r="CG12" i="90" a="1"/>
  <c r="CG12" i="90" s="1"/>
  <c r="CH12" i="90" a="1"/>
  <c r="CH12" i="90" s="1"/>
  <c r="CI12" i="90" a="1"/>
  <c r="CI12" i="90" s="1"/>
  <c r="CJ12" i="90" a="1"/>
  <c r="CJ12" i="90" s="1"/>
  <c r="CK12" i="90" a="1"/>
  <c r="CK12" i="90" s="1"/>
  <c r="CL12" i="90" a="1"/>
  <c r="CL12" i="90" s="1"/>
  <c r="CM12" i="90" a="1"/>
  <c r="CM12" i="90" s="1"/>
  <c r="CN12" i="90" a="1"/>
  <c r="CN12" i="90" s="1"/>
  <c r="CO12" i="90" a="1"/>
  <c r="CO12" i="90" s="1"/>
  <c r="CP12" i="90" a="1"/>
  <c r="CP12" i="90" s="1"/>
  <c r="CQ12" i="90" a="1"/>
  <c r="CQ12" i="90" s="1"/>
  <c r="CR12" i="90" a="1"/>
  <c r="CR12" i="90" s="1"/>
  <c r="CS12" i="90" a="1"/>
  <c r="CS12" i="90" s="1"/>
  <c r="CT12" i="90" a="1"/>
  <c r="CT12" i="90" s="1"/>
  <c r="CU12" i="90" a="1"/>
  <c r="CU12" i="90" s="1"/>
  <c r="CV12" i="90" a="1"/>
  <c r="CV12" i="90" s="1"/>
  <c r="CW12" i="90" a="1"/>
  <c r="CW12" i="90" s="1"/>
  <c r="CX12" i="90" a="1"/>
  <c r="CX12" i="90" s="1"/>
  <c r="CY12" i="90" a="1"/>
  <c r="CY12" i="90" s="1"/>
  <c r="CZ12" i="90" a="1"/>
  <c r="CZ12" i="90" s="1"/>
  <c r="DA12" i="90" a="1"/>
  <c r="DA12" i="90" s="1"/>
  <c r="DB12" i="90" a="1"/>
  <c r="DB12" i="90" s="1"/>
  <c r="DC12" i="90" a="1"/>
  <c r="DC12" i="90" s="1"/>
  <c r="DD12" i="90" a="1"/>
  <c r="DD12" i="90" s="1"/>
  <c r="DE12" i="90" a="1"/>
  <c r="DE12" i="90" s="1"/>
  <c r="DF12" i="90" a="1"/>
  <c r="DF12" i="90" s="1"/>
  <c r="K13" i="90" a="1"/>
  <c r="K13" i="90" s="1"/>
  <c r="L13" i="90" a="1"/>
  <c r="L13" i="90" s="1"/>
  <c r="M13" i="90" a="1"/>
  <c r="M13" i="90" s="1"/>
  <c r="N13" i="90" a="1"/>
  <c r="N13" i="90" s="1"/>
  <c r="O13" i="90" a="1"/>
  <c r="O13" i="90" s="1"/>
  <c r="P13" i="90" a="1"/>
  <c r="P13" i="90" s="1"/>
  <c r="Q13" i="90" a="1"/>
  <c r="Q13" i="90" s="1"/>
  <c r="R13" i="90" a="1"/>
  <c r="R13" i="90" s="1"/>
  <c r="S13" i="90" a="1"/>
  <c r="S13" i="90" s="1"/>
  <c r="T13" i="90" a="1"/>
  <c r="T13" i="90" s="1"/>
  <c r="U13" i="90" a="1"/>
  <c r="U13" i="90" s="1"/>
  <c r="V13" i="90" a="1"/>
  <c r="V13" i="90" s="1"/>
  <c r="W13" i="90" a="1"/>
  <c r="W13" i="90" s="1"/>
  <c r="X13" i="90" a="1"/>
  <c r="X13" i="90" s="1"/>
  <c r="Y13" i="90" a="1"/>
  <c r="Y13" i="90" s="1"/>
  <c r="Z13" i="90" a="1"/>
  <c r="Z13" i="90" s="1"/>
  <c r="AA13" i="90" a="1"/>
  <c r="AA13" i="90" s="1"/>
  <c r="AB13" i="90" a="1"/>
  <c r="AB13" i="90" s="1"/>
  <c r="AC13" i="90" a="1"/>
  <c r="AC13" i="90" s="1"/>
  <c r="AD13" i="90" a="1"/>
  <c r="AD13" i="90" s="1"/>
  <c r="AE13" i="90" a="1"/>
  <c r="AE13" i="90" s="1"/>
  <c r="AF13" i="90" a="1"/>
  <c r="AF13" i="90" s="1"/>
  <c r="AG13" i="90" a="1"/>
  <c r="AG13" i="90" s="1"/>
  <c r="AH13" i="90" a="1"/>
  <c r="AH13" i="90" s="1"/>
  <c r="AI13" i="90" a="1"/>
  <c r="AI13" i="90" s="1"/>
  <c r="AJ13" i="90" a="1"/>
  <c r="AJ13" i="90" s="1"/>
  <c r="AK13" i="90" a="1"/>
  <c r="AK13" i="90" s="1"/>
  <c r="AL13" i="90" a="1"/>
  <c r="AL13" i="90" s="1"/>
  <c r="AM13" i="90" a="1"/>
  <c r="AM13" i="90" s="1"/>
  <c r="AN13" i="90" a="1"/>
  <c r="AN13" i="90" s="1"/>
  <c r="AO13" i="90" a="1"/>
  <c r="AO13" i="90" s="1"/>
  <c r="AP13" i="90" a="1"/>
  <c r="AP13" i="90" s="1"/>
  <c r="AQ13" i="90" a="1"/>
  <c r="AQ13" i="90" s="1"/>
  <c r="AR13" i="90" a="1"/>
  <c r="AR13" i="90" s="1"/>
  <c r="AS13" i="90" a="1"/>
  <c r="AS13" i="90" s="1"/>
  <c r="AT13" i="90" a="1"/>
  <c r="AT13" i="90" s="1"/>
  <c r="AU13" i="90" a="1"/>
  <c r="AU13" i="90" s="1"/>
  <c r="AV13" i="90" a="1"/>
  <c r="AV13" i="90" s="1"/>
  <c r="AW13" i="90" a="1"/>
  <c r="AW13" i="90" s="1"/>
  <c r="AX13" i="90" a="1"/>
  <c r="AX13" i="90" s="1"/>
  <c r="AY13" i="90" a="1"/>
  <c r="AY13" i="90" s="1"/>
  <c r="AZ13" i="90" a="1"/>
  <c r="AZ13" i="90" s="1"/>
  <c r="BA13" i="90" a="1"/>
  <c r="BA13" i="90" s="1"/>
  <c r="BB13" i="90" a="1"/>
  <c r="BB13" i="90" s="1"/>
  <c r="BC13" i="90" a="1"/>
  <c r="BC13" i="90" s="1"/>
  <c r="BD13" i="90" a="1"/>
  <c r="BD13" i="90" s="1"/>
  <c r="BE13" i="90" a="1"/>
  <c r="BE13" i="90" s="1"/>
  <c r="BF13" i="90" a="1"/>
  <c r="BF13" i="90" s="1"/>
  <c r="BG13" i="90" a="1"/>
  <c r="BG13" i="90" s="1"/>
  <c r="BH13" i="90" a="1"/>
  <c r="BH13" i="90" s="1"/>
  <c r="BI13" i="90" a="1"/>
  <c r="BI13" i="90" s="1"/>
  <c r="BJ13" i="90" a="1"/>
  <c r="BJ13" i="90" s="1"/>
  <c r="BK13" i="90" a="1"/>
  <c r="BK13" i="90" s="1"/>
  <c r="BL13" i="90" a="1"/>
  <c r="BL13" i="90" s="1"/>
  <c r="BM13" i="90" a="1"/>
  <c r="BM13" i="90" s="1"/>
  <c r="BN13" i="90" a="1"/>
  <c r="BN13" i="90" s="1"/>
  <c r="BO13" i="90" a="1"/>
  <c r="BO13" i="90" s="1"/>
  <c r="BP13" i="90" a="1"/>
  <c r="BP13" i="90" s="1"/>
  <c r="BQ13" i="90" a="1"/>
  <c r="BQ13" i="90" s="1"/>
  <c r="BR13" i="90" a="1"/>
  <c r="BR13" i="90" s="1"/>
  <c r="BS13" i="90" a="1"/>
  <c r="BS13" i="90" s="1"/>
  <c r="BT13" i="90" a="1"/>
  <c r="BT13" i="90" s="1"/>
  <c r="BU13" i="90" a="1"/>
  <c r="BU13" i="90" s="1"/>
  <c r="BV13" i="90" a="1"/>
  <c r="BV13" i="90" s="1"/>
  <c r="BW13" i="90" a="1"/>
  <c r="BW13" i="90" s="1"/>
  <c r="BX13" i="90" a="1"/>
  <c r="BX13" i="90" s="1"/>
  <c r="BY13" i="90" a="1"/>
  <c r="BY13" i="90" s="1"/>
  <c r="BZ13" i="90" a="1"/>
  <c r="BZ13" i="90" s="1"/>
  <c r="CA13" i="90" a="1"/>
  <c r="CA13" i="90" s="1"/>
  <c r="CB13" i="90" a="1"/>
  <c r="CB13" i="90" s="1"/>
  <c r="CC13" i="90" a="1"/>
  <c r="CC13" i="90" s="1"/>
  <c r="CD13" i="90" a="1"/>
  <c r="CD13" i="90" s="1"/>
  <c r="CE13" i="90" a="1"/>
  <c r="CE13" i="90" s="1"/>
  <c r="CF13" i="90" a="1"/>
  <c r="CF13" i="90" s="1"/>
  <c r="CG13" i="90" a="1"/>
  <c r="CG13" i="90" s="1"/>
  <c r="CH13" i="90" a="1"/>
  <c r="CH13" i="90" s="1"/>
  <c r="CI13" i="90" a="1"/>
  <c r="CI13" i="90" s="1"/>
  <c r="CJ13" i="90" a="1"/>
  <c r="CJ13" i="90" s="1"/>
  <c r="CK13" i="90" a="1"/>
  <c r="CK13" i="90" s="1"/>
  <c r="CL13" i="90" a="1"/>
  <c r="CL13" i="90" s="1"/>
  <c r="CM13" i="90" a="1"/>
  <c r="CM13" i="90" s="1"/>
  <c r="CN13" i="90" a="1"/>
  <c r="CN13" i="90" s="1"/>
  <c r="CO13" i="90" a="1"/>
  <c r="CO13" i="90" s="1"/>
  <c r="CP13" i="90" a="1"/>
  <c r="CP13" i="90" s="1"/>
  <c r="CQ13" i="90" a="1"/>
  <c r="CQ13" i="90" s="1"/>
  <c r="CR13" i="90" a="1"/>
  <c r="CR13" i="90" s="1"/>
  <c r="CS13" i="90" a="1"/>
  <c r="CS13" i="90" s="1"/>
  <c r="CT13" i="90" a="1"/>
  <c r="CT13" i="90" s="1"/>
  <c r="CU13" i="90" a="1"/>
  <c r="CU13" i="90" s="1"/>
  <c r="CV13" i="90" a="1"/>
  <c r="CV13" i="90" s="1"/>
  <c r="CW13" i="90" a="1"/>
  <c r="CW13" i="90" s="1"/>
  <c r="CX13" i="90" a="1"/>
  <c r="CX13" i="90" s="1"/>
  <c r="CY13" i="90" a="1"/>
  <c r="CY13" i="90" s="1"/>
  <c r="CZ13" i="90" a="1"/>
  <c r="CZ13" i="90" s="1"/>
  <c r="DA13" i="90" a="1"/>
  <c r="DA13" i="90" s="1"/>
  <c r="DB13" i="90" a="1"/>
  <c r="DB13" i="90" s="1"/>
  <c r="DC13" i="90" a="1"/>
  <c r="DC13" i="90" s="1"/>
  <c r="DD13" i="90" a="1"/>
  <c r="DD13" i="90" s="1"/>
  <c r="DE13" i="90" a="1"/>
  <c r="DE13" i="90" s="1"/>
  <c r="DF13" i="90" a="1"/>
  <c r="DF13" i="90" s="1"/>
  <c r="K14" i="90" a="1"/>
  <c r="K14" i="90" s="1"/>
  <c r="L14" i="90" a="1"/>
  <c r="L14" i="90" s="1"/>
  <c r="M14" i="90" a="1"/>
  <c r="M14" i="90" s="1"/>
  <c r="N14" i="90" a="1"/>
  <c r="N14" i="90" s="1"/>
  <c r="O14" i="90" a="1"/>
  <c r="O14" i="90" s="1"/>
  <c r="P14" i="90" a="1"/>
  <c r="P14" i="90" s="1"/>
  <c r="Q14" i="90" a="1"/>
  <c r="Q14" i="90" s="1"/>
  <c r="R14" i="90" a="1"/>
  <c r="R14" i="90" s="1"/>
  <c r="S14" i="90" a="1"/>
  <c r="S14" i="90" s="1"/>
  <c r="T14" i="90" a="1"/>
  <c r="T14" i="90" s="1"/>
  <c r="U14" i="90" a="1"/>
  <c r="U14" i="90" s="1"/>
  <c r="V14" i="90" a="1"/>
  <c r="V14" i="90" s="1"/>
  <c r="W14" i="90" a="1"/>
  <c r="W14" i="90" s="1"/>
  <c r="X14" i="90" a="1"/>
  <c r="X14" i="90" s="1"/>
  <c r="Y14" i="90" a="1"/>
  <c r="Y14" i="90" s="1"/>
  <c r="Z14" i="90" a="1"/>
  <c r="Z14" i="90" s="1"/>
  <c r="AA14" i="90" a="1"/>
  <c r="AA14" i="90" s="1"/>
  <c r="AB14" i="90" a="1"/>
  <c r="AB14" i="90" s="1"/>
  <c r="AC14" i="90" a="1"/>
  <c r="AC14" i="90" s="1"/>
  <c r="AD14" i="90" a="1"/>
  <c r="AD14" i="90" s="1"/>
  <c r="AE14" i="90" a="1"/>
  <c r="AE14" i="90" s="1"/>
  <c r="AF14" i="90" a="1"/>
  <c r="AF14" i="90" s="1"/>
  <c r="AG14" i="90" a="1"/>
  <c r="AG14" i="90" s="1"/>
  <c r="AH14" i="90" a="1"/>
  <c r="AH14" i="90" s="1"/>
  <c r="AI14" i="90" a="1"/>
  <c r="AI14" i="90" s="1"/>
  <c r="AJ14" i="90" a="1"/>
  <c r="AJ14" i="90" s="1"/>
  <c r="AK14" i="90" a="1"/>
  <c r="AK14" i="90" s="1"/>
  <c r="AL14" i="90" a="1"/>
  <c r="AL14" i="90" s="1"/>
  <c r="AM14" i="90" a="1"/>
  <c r="AM14" i="90" s="1"/>
  <c r="AN14" i="90" a="1"/>
  <c r="AN14" i="90" s="1"/>
  <c r="AO14" i="90" a="1"/>
  <c r="AO14" i="90" s="1"/>
  <c r="AP14" i="90" a="1"/>
  <c r="AP14" i="90" s="1"/>
  <c r="AQ14" i="90" a="1"/>
  <c r="AQ14" i="90" s="1"/>
  <c r="AR14" i="90" a="1"/>
  <c r="AR14" i="90" s="1"/>
  <c r="AS14" i="90" a="1"/>
  <c r="AS14" i="90" s="1"/>
  <c r="AT14" i="90" a="1"/>
  <c r="AT14" i="90" s="1"/>
  <c r="AU14" i="90" a="1"/>
  <c r="AU14" i="90" s="1"/>
  <c r="AV14" i="90" a="1"/>
  <c r="AV14" i="90" s="1"/>
  <c r="AW14" i="90" a="1"/>
  <c r="AW14" i="90" s="1"/>
  <c r="AX14" i="90" a="1"/>
  <c r="AX14" i="90" s="1"/>
  <c r="AY14" i="90" a="1"/>
  <c r="AY14" i="90" s="1"/>
  <c r="AZ14" i="90" a="1"/>
  <c r="AZ14" i="90" s="1"/>
  <c r="BA14" i="90" a="1"/>
  <c r="BA14" i="90" s="1"/>
  <c r="BB14" i="90" a="1"/>
  <c r="BB14" i="90" s="1"/>
  <c r="BC14" i="90" a="1"/>
  <c r="BC14" i="90" s="1"/>
  <c r="BD14" i="90" a="1"/>
  <c r="BD14" i="90" s="1"/>
  <c r="BE14" i="90" a="1"/>
  <c r="BE14" i="90" s="1"/>
  <c r="BF14" i="90" a="1"/>
  <c r="BF14" i="90" s="1"/>
  <c r="BG14" i="90" a="1"/>
  <c r="BG14" i="90" s="1"/>
  <c r="BH14" i="90" a="1"/>
  <c r="BH14" i="90" s="1"/>
  <c r="BI14" i="90" a="1"/>
  <c r="BI14" i="90" s="1"/>
  <c r="BJ14" i="90" a="1"/>
  <c r="BJ14" i="90" s="1"/>
  <c r="BK14" i="90" a="1"/>
  <c r="BK14" i="90" s="1"/>
  <c r="BL14" i="90" a="1"/>
  <c r="BL14" i="90" s="1"/>
  <c r="BM14" i="90" a="1"/>
  <c r="BM14" i="90" s="1"/>
  <c r="BN14" i="90" a="1"/>
  <c r="BN14" i="90" s="1"/>
  <c r="BO14" i="90" a="1"/>
  <c r="BO14" i="90" s="1"/>
  <c r="BP14" i="90" a="1"/>
  <c r="BP14" i="90" s="1"/>
  <c r="BQ14" i="90" a="1"/>
  <c r="BQ14" i="90" s="1"/>
  <c r="BR14" i="90" a="1"/>
  <c r="BR14" i="90" s="1"/>
  <c r="BS14" i="90" a="1"/>
  <c r="BS14" i="90" s="1"/>
  <c r="BT14" i="90" a="1"/>
  <c r="BT14" i="90" s="1"/>
  <c r="BU14" i="90" a="1"/>
  <c r="BU14" i="90" s="1"/>
  <c r="BV14" i="90" a="1"/>
  <c r="BV14" i="90" s="1"/>
  <c r="BW14" i="90" a="1"/>
  <c r="BW14" i="90" s="1"/>
  <c r="BX14" i="90" a="1"/>
  <c r="BX14" i="90" s="1"/>
  <c r="BY14" i="90" a="1"/>
  <c r="BY14" i="90" s="1"/>
  <c r="BZ14" i="90" a="1"/>
  <c r="BZ14" i="90" s="1"/>
  <c r="CA14" i="90" a="1"/>
  <c r="CA14" i="90" s="1"/>
  <c r="CB14" i="90" a="1"/>
  <c r="CB14" i="90" s="1"/>
  <c r="CC14" i="90" a="1"/>
  <c r="CC14" i="90" s="1"/>
  <c r="CD14" i="90" a="1"/>
  <c r="CD14" i="90" s="1"/>
  <c r="CE14" i="90" a="1"/>
  <c r="CE14" i="90" s="1"/>
  <c r="CF14" i="90" a="1"/>
  <c r="CF14" i="90" s="1"/>
  <c r="CG14" i="90" a="1"/>
  <c r="CG14" i="90" s="1"/>
  <c r="CH14" i="90" a="1"/>
  <c r="CH14" i="90" s="1"/>
  <c r="CI14" i="90" a="1"/>
  <c r="CI14" i="90" s="1"/>
  <c r="CJ14" i="90" a="1"/>
  <c r="CJ14" i="90" s="1"/>
  <c r="CK14" i="90" a="1"/>
  <c r="CK14" i="90" s="1"/>
  <c r="CL14" i="90" a="1"/>
  <c r="CL14" i="90" s="1"/>
  <c r="CM14" i="90" a="1"/>
  <c r="CM14" i="90" s="1"/>
  <c r="CN14" i="90" a="1"/>
  <c r="CN14" i="90" s="1"/>
  <c r="CO14" i="90" a="1"/>
  <c r="CO14" i="90" s="1"/>
  <c r="CP14" i="90" a="1"/>
  <c r="CP14" i="90" s="1"/>
  <c r="CQ14" i="90" a="1"/>
  <c r="CQ14" i="90" s="1"/>
  <c r="CR14" i="90" a="1"/>
  <c r="CR14" i="90" s="1"/>
  <c r="CS14" i="90" a="1"/>
  <c r="CS14" i="90" s="1"/>
  <c r="CT14" i="90" a="1"/>
  <c r="CT14" i="90" s="1"/>
  <c r="CU14" i="90" a="1"/>
  <c r="CU14" i="90" s="1"/>
  <c r="CV14" i="90" a="1"/>
  <c r="CV14" i="90" s="1"/>
  <c r="CW14" i="90" a="1"/>
  <c r="CW14" i="90" s="1"/>
  <c r="CX14" i="90" a="1"/>
  <c r="CX14" i="90" s="1"/>
  <c r="CY14" i="90" a="1"/>
  <c r="CY14" i="90" s="1"/>
  <c r="CZ14" i="90" a="1"/>
  <c r="CZ14" i="90" s="1"/>
  <c r="DA14" i="90" a="1"/>
  <c r="DA14" i="90" s="1"/>
  <c r="DB14" i="90" a="1"/>
  <c r="DB14" i="90" s="1"/>
  <c r="DC14" i="90" a="1"/>
  <c r="DC14" i="90" s="1"/>
  <c r="DD14" i="90" a="1"/>
  <c r="DD14" i="90" s="1"/>
  <c r="DE14" i="90" a="1"/>
  <c r="DE14" i="90" s="1"/>
  <c r="DF14" i="90" a="1"/>
  <c r="DF14" i="90" s="1"/>
  <c r="J14" i="90" a="1"/>
  <c r="J14" i="90" s="1"/>
  <c r="J13" i="90" a="1"/>
  <c r="J13" i="90" s="1"/>
  <c r="J12" i="90" a="1"/>
  <c r="J12" i="90" s="1"/>
  <c r="J11" i="90" a="1"/>
  <c r="J11" i="90" s="1"/>
  <c r="J10" i="90" a="1"/>
  <c r="J10" i="90" s="1"/>
  <c r="J9" i="90" a="1"/>
  <c r="J9" i="90" s="1"/>
  <c r="D73" i="8" l="1"/>
  <c r="D72" i="8"/>
  <c r="D70" i="8"/>
  <c r="D69" i="8"/>
  <c r="D68" i="8"/>
  <c r="D67" i="8"/>
  <c r="D66" i="8"/>
  <c r="D65" i="8"/>
  <c r="D42" i="8" l="1"/>
  <c r="D25" i="121" l="1"/>
  <c r="Z39" i="119"/>
  <c r="Y39" i="119"/>
  <c r="Z38" i="119"/>
  <c r="Y38" i="119"/>
  <c r="Z37" i="119"/>
  <c r="Y37" i="119"/>
  <c r="Z34" i="119"/>
  <c r="Y34" i="119"/>
  <c r="Z33" i="119"/>
  <c r="Y33" i="119"/>
  <c r="Z32" i="119"/>
  <c r="Y32" i="119"/>
  <c r="Z31" i="119"/>
  <c r="Y31" i="119"/>
  <c r="Z30" i="119"/>
  <c r="Y30" i="119"/>
  <c r="Z29" i="119"/>
  <c r="Y29" i="119"/>
  <c r="Z28" i="119"/>
  <c r="Y28" i="119"/>
  <c r="Z27" i="119"/>
  <c r="Y27" i="119"/>
  <c r="Z26" i="119"/>
  <c r="Y26" i="119"/>
  <c r="Z25" i="119"/>
  <c r="Y25" i="119"/>
  <c r="Z24" i="119"/>
  <c r="Y24" i="119"/>
  <c r="Z23" i="119"/>
  <c r="Y23" i="119"/>
  <c r="Z22" i="119"/>
  <c r="Y22" i="119"/>
  <c r="Z21" i="119"/>
  <c r="Y21" i="119"/>
  <c r="Z20" i="119"/>
  <c r="Y20" i="119"/>
  <c r="Z19" i="119"/>
  <c r="Y19" i="119"/>
  <c r="Z18" i="119"/>
  <c r="Y18" i="119"/>
  <c r="Z17" i="119"/>
  <c r="Y17" i="119"/>
  <c r="Z16" i="119"/>
  <c r="Y16" i="119"/>
  <c r="Z15" i="119"/>
  <c r="Y15" i="119"/>
  <c r="Z14" i="119"/>
  <c r="Y14" i="119"/>
  <c r="Z13" i="119"/>
  <c r="Y13" i="119"/>
  <c r="Z12" i="119"/>
  <c r="Y12" i="119"/>
  <c r="Z11" i="119"/>
  <c r="Y11" i="119"/>
  <c r="Z10" i="119"/>
  <c r="Y10" i="119"/>
  <c r="Z9" i="119"/>
  <c r="Y9" i="119"/>
  <c r="Z8" i="119"/>
  <c r="Y8" i="119"/>
  <c r="Z7" i="119"/>
  <c r="Y7" i="119"/>
  <c r="A10" i="121" l="1"/>
  <c r="D10" i="121"/>
  <c r="D11" i="121"/>
  <c r="D12" i="121"/>
  <c r="D13" i="121"/>
  <c r="D14" i="121"/>
  <c r="D17" i="121"/>
  <c r="D18" i="121"/>
  <c r="D19" i="121"/>
  <c r="D21" i="121"/>
  <c r="D22" i="121"/>
  <c r="D23" i="121"/>
  <c r="D24" i="121"/>
  <c r="D28" i="121"/>
  <c r="D15" i="117"/>
  <c r="D14" i="117"/>
  <c r="D13" i="117"/>
  <c r="D12" i="117"/>
  <c r="D11" i="117"/>
  <c r="D10" i="117"/>
  <c r="A10" i="117"/>
  <c r="A1" i="117" a="1"/>
  <c r="A1" i="117" s="1"/>
  <c r="A1" i="113" a="1"/>
  <c r="A1" i="113" s="1"/>
  <c r="A10" i="113"/>
  <c r="D10" i="113"/>
  <c r="D11" i="113"/>
  <c r="D12" i="113"/>
  <c r="D13" i="113"/>
  <c r="D14" i="113"/>
  <c r="D15" i="113"/>
  <c r="D16" i="113"/>
  <c r="A1" i="92" a="1"/>
  <c r="A1" i="92" s="1"/>
  <c r="A1" i="112" a="1"/>
  <c r="A1" i="112" s="1"/>
  <c r="A10" i="112"/>
  <c r="D10" i="112"/>
  <c r="D11" i="112"/>
  <c r="D12" i="112"/>
  <c r="D13" i="112"/>
  <c r="D15" i="112"/>
  <c r="D16" i="112"/>
  <c r="D17" i="112"/>
  <c r="D18" i="112"/>
  <c r="A1" i="111" a="1"/>
  <c r="A1" i="111" s="1"/>
  <c r="A10" i="111"/>
  <c r="D10" i="111"/>
  <c r="D11" i="111"/>
  <c r="D12" i="111"/>
  <c r="D13" i="111"/>
  <c r="D16" i="111"/>
  <c r="D17" i="111"/>
  <c r="D18" i="111"/>
  <c r="D19" i="111"/>
  <c r="D20" i="111"/>
  <c r="D22" i="111"/>
  <c r="D76" i="8" l="1"/>
  <c r="D75" i="8"/>
  <c r="D74" i="8"/>
  <c r="D64" i="8"/>
  <c r="D63" i="8"/>
  <c r="D62" i="8"/>
  <c r="D61" i="8"/>
  <c r="D59" i="8"/>
  <c r="D58" i="8"/>
  <c r="D57" i="8"/>
  <c r="D56" i="8"/>
  <c r="D55" i="8"/>
  <c r="D54" i="8"/>
  <c r="D52" i="8"/>
  <c r="D51" i="8"/>
  <c r="D50" i="8"/>
  <c r="D49" i="8"/>
  <c r="D48" i="8"/>
  <c r="D47" i="8"/>
  <c r="D46" i="8"/>
  <c r="D44" i="8"/>
  <c r="D41" i="8"/>
  <c r="D40" i="8"/>
  <c r="D39" i="8"/>
  <c r="D38" i="8"/>
  <c r="D37" i="8"/>
  <c r="D36" i="8"/>
  <c r="D34" i="8"/>
  <c r="D32" i="8"/>
  <c r="D31" i="8"/>
  <c r="D30" i="8"/>
  <c r="D29" i="8"/>
  <c r="D28" i="8"/>
  <c r="D25" i="8"/>
  <c r="D24" i="8"/>
  <c r="D23" i="8"/>
  <c r="D22" i="8"/>
  <c r="D20" i="8"/>
  <c r="D19" i="8"/>
  <c r="D18" i="8"/>
  <c r="D16" i="8"/>
  <c r="D15" i="8"/>
  <c r="D14" i="8"/>
  <c r="D13" i="8"/>
  <c r="D12" i="8"/>
  <c r="D11" i="8"/>
  <c r="D10" i="8"/>
  <c r="A10" i="92" l="1"/>
  <c r="A61" i="8"/>
  <c r="A54" i="8"/>
  <c r="A46" i="8"/>
  <c r="A36" i="8"/>
  <c r="A22" i="8"/>
  <c r="A10" i="8"/>
  <c r="J8" i="90" l="1"/>
  <c r="K8" i="90"/>
  <c r="I8" i="90"/>
  <c r="Y26" i="34" l="1"/>
  <c r="Z26" i="34"/>
  <c r="AA26" i="34"/>
  <c r="AB26" i="34"/>
  <c r="AC26" i="34"/>
  <c r="AD26" i="34"/>
  <c r="Y33" i="61"/>
  <c r="Z33" i="61"/>
  <c r="AA33" i="61"/>
  <c r="AB33" i="61"/>
  <c r="AC33" i="61"/>
  <c r="AD33" i="61"/>
  <c r="Y34" i="61"/>
  <c r="Z34" i="61"/>
  <c r="AA34" i="61"/>
  <c r="AB34" i="61"/>
  <c r="AC34" i="61"/>
  <c r="AD34" i="61"/>
  <c r="Y35" i="61"/>
  <c r="Z35" i="61"/>
  <c r="AA35" i="61"/>
  <c r="AB35" i="61"/>
  <c r="AC35" i="61"/>
  <c r="AD35" i="61"/>
  <c r="Y36" i="61"/>
  <c r="Z36" i="61"/>
  <c r="AA36" i="61"/>
  <c r="AB36" i="61"/>
  <c r="AC36" i="61"/>
  <c r="AD36" i="61"/>
  <c r="Y37" i="61"/>
  <c r="Z37" i="61"/>
  <c r="AA37" i="61"/>
  <c r="AB37" i="61"/>
  <c r="AC37" i="61"/>
  <c r="AD37" i="61"/>
  <c r="Y38" i="61"/>
  <c r="Z38" i="61"/>
  <c r="AA38" i="61"/>
  <c r="AB38" i="61"/>
  <c r="AC38" i="61"/>
  <c r="AD38" i="61"/>
  <c r="Y39" i="61"/>
  <c r="Z39" i="61"/>
  <c r="AA39" i="61"/>
  <c r="AB39" i="61"/>
  <c r="AC39" i="61"/>
  <c r="AD39" i="61"/>
  <c r="Y40" i="61"/>
  <c r="Z40" i="61"/>
  <c r="AA40" i="61"/>
  <c r="AB40" i="61"/>
  <c r="AC40" i="61"/>
  <c r="AD40" i="61"/>
  <c r="Y37" i="34"/>
  <c r="Z37" i="34"/>
  <c r="AA37" i="34"/>
  <c r="AB37" i="34"/>
  <c r="AC37" i="34"/>
  <c r="AD37" i="34"/>
  <c r="Y38" i="34"/>
  <c r="Z38" i="34"/>
  <c r="AA38" i="34"/>
  <c r="AB38" i="34"/>
  <c r="AC38" i="34"/>
  <c r="AD38" i="34"/>
  <c r="Y39" i="34"/>
  <c r="Z39" i="34"/>
  <c r="AA39" i="34"/>
  <c r="AB39" i="34"/>
  <c r="AC39" i="34"/>
  <c r="AD39" i="34"/>
  <c r="Y40" i="34"/>
  <c r="Z40" i="34"/>
  <c r="AA40" i="34"/>
  <c r="AB40" i="34"/>
  <c r="AC40" i="34"/>
  <c r="AD40" i="34"/>
  <c r="N15" i="77" l="1"/>
  <c r="N11" i="75" l="1"/>
  <c r="N10" i="75"/>
  <c r="N9" i="75"/>
  <c r="N11" i="74"/>
  <c r="N10" i="74"/>
  <c r="N9" i="74"/>
  <c r="U7" i="70" l="1"/>
  <c r="U8" i="70"/>
  <c r="U9" i="70"/>
  <c r="U10" i="70"/>
  <c r="U11" i="70"/>
  <c r="U12" i="70"/>
  <c r="U6" i="70"/>
  <c r="AD35" i="34" l="1"/>
  <c r="AD34" i="34"/>
  <c r="AD33" i="34"/>
  <c r="AD32" i="34"/>
  <c r="AD31" i="34"/>
  <c r="AD30" i="34"/>
  <c r="AD29" i="34"/>
  <c r="AD28" i="34"/>
  <c r="AD27" i="34"/>
  <c r="AD25" i="34"/>
  <c r="AD24" i="34"/>
  <c r="AD23" i="34"/>
  <c r="AD22" i="34"/>
  <c r="AD21" i="34"/>
  <c r="AD20" i="34"/>
  <c r="AD19" i="34"/>
  <c r="AD18" i="34"/>
  <c r="AD17" i="34"/>
  <c r="AD16" i="34"/>
  <c r="AD15" i="34"/>
  <c r="AD14" i="34"/>
  <c r="AD13" i="34"/>
  <c r="AD12" i="34"/>
  <c r="AD11" i="34"/>
  <c r="AD10" i="34"/>
  <c r="AD9" i="34"/>
  <c r="AD8" i="34"/>
  <c r="AD7" i="34"/>
  <c r="AD32" i="61"/>
  <c r="AD31" i="61"/>
  <c r="AD30" i="61"/>
  <c r="AD29" i="61"/>
  <c r="AD28" i="61"/>
  <c r="AD27" i="61"/>
  <c r="AD26" i="61"/>
  <c r="AD25" i="61"/>
  <c r="AD24" i="61"/>
  <c r="AD23" i="61"/>
  <c r="AD22" i="61"/>
  <c r="AD21" i="61"/>
  <c r="AD20" i="61"/>
  <c r="AD19" i="61"/>
  <c r="AD18" i="61"/>
  <c r="AD17" i="61"/>
  <c r="AD16" i="61"/>
  <c r="AD15" i="61"/>
  <c r="AD14" i="61"/>
  <c r="AD13" i="61"/>
  <c r="AD12" i="61"/>
  <c r="AD11" i="61"/>
  <c r="AD10" i="61"/>
  <c r="AD9" i="61"/>
  <c r="AD8" i="61"/>
  <c r="AD7" i="61"/>
  <c r="AC32" i="61"/>
  <c r="AB32" i="61"/>
  <c r="AA32" i="61"/>
  <c r="Z32" i="61"/>
  <c r="Y32" i="61"/>
  <c r="AC31" i="61"/>
  <c r="AB31" i="61"/>
  <c r="AA31" i="61"/>
  <c r="Z31" i="61"/>
  <c r="Y31" i="61"/>
  <c r="AC30" i="61"/>
  <c r="AB30" i="61"/>
  <c r="AA30" i="61"/>
  <c r="Z30" i="61"/>
  <c r="Y30" i="61"/>
  <c r="AC29" i="61"/>
  <c r="AB29" i="61"/>
  <c r="AA29" i="61"/>
  <c r="Z29" i="61"/>
  <c r="Y29" i="61"/>
  <c r="AC28" i="61"/>
  <c r="AB28" i="61"/>
  <c r="AA28" i="61"/>
  <c r="Z28" i="61"/>
  <c r="Y28" i="61"/>
  <c r="AC27" i="61"/>
  <c r="AB27" i="61"/>
  <c r="AA27" i="61"/>
  <c r="Z27" i="61"/>
  <c r="Y27" i="61"/>
  <c r="AC26" i="61"/>
  <c r="AB26" i="61"/>
  <c r="AA26" i="61"/>
  <c r="Z26" i="61"/>
  <c r="Y26" i="61"/>
  <c r="AC25" i="61"/>
  <c r="AB25" i="61"/>
  <c r="AA25" i="61"/>
  <c r="Z25" i="61"/>
  <c r="Y25" i="61"/>
  <c r="AC24" i="61"/>
  <c r="AB24" i="61"/>
  <c r="AA24" i="61"/>
  <c r="Z24" i="61"/>
  <c r="Y24" i="61"/>
  <c r="AC23" i="61"/>
  <c r="AB23" i="61"/>
  <c r="AA23" i="61"/>
  <c r="Z23" i="61"/>
  <c r="Y23" i="61"/>
  <c r="AC22" i="61"/>
  <c r="AB22" i="61"/>
  <c r="AA22" i="61"/>
  <c r="Z22" i="61"/>
  <c r="Y22" i="61"/>
  <c r="AC21" i="61"/>
  <c r="AB21" i="61"/>
  <c r="AA21" i="61"/>
  <c r="Z21" i="61"/>
  <c r="Y21" i="61"/>
  <c r="AC20" i="61"/>
  <c r="AB20" i="61"/>
  <c r="AA20" i="61"/>
  <c r="Z20" i="61"/>
  <c r="Y20" i="61"/>
  <c r="AC19" i="61"/>
  <c r="AB19" i="61"/>
  <c r="AA19" i="61"/>
  <c r="Z19" i="61"/>
  <c r="Y19" i="61"/>
  <c r="AC18" i="61"/>
  <c r="AB18" i="61"/>
  <c r="AA18" i="61"/>
  <c r="Z18" i="61"/>
  <c r="Y18" i="61"/>
  <c r="AC17" i="61"/>
  <c r="AB17" i="61"/>
  <c r="AA17" i="61"/>
  <c r="Z17" i="61"/>
  <c r="Y17" i="61"/>
  <c r="AC16" i="61"/>
  <c r="AB16" i="61"/>
  <c r="AA16" i="61"/>
  <c r="Z16" i="61"/>
  <c r="Y16" i="61"/>
  <c r="AC15" i="61"/>
  <c r="AB15" i="61"/>
  <c r="AA15" i="61"/>
  <c r="Z15" i="61"/>
  <c r="Y15" i="61"/>
  <c r="AC14" i="61"/>
  <c r="AB14" i="61"/>
  <c r="AA14" i="61"/>
  <c r="Z14" i="61"/>
  <c r="Y14" i="61"/>
  <c r="AC13" i="61"/>
  <c r="AB13" i="61"/>
  <c r="AA13" i="61"/>
  <c r="Z13" i="61"/>
  <c r="Y13" i="61"/>
  <c r="AC12" i="61"/>
  <c r="AB12" i="61"/>
  <c r="AA12" i="61"/>
  <c r="Z12" i="61"/>
  <c r="Y12" i="61"/>
  <c r="AC11" i="61"/>
  <c r="AB11" i="61"/>
  <c r="AA11" i="61"/>
  <c r="Z11" i="61"/>
  <c r="Y11" i="61"/>
  <c r="AC10" i="61"/>
  <c r="AB10" i="61"/>
  <c r="AA10" i="61"/>
  <c r="Z10" i="61"/>
  <c r="Y10" i="61"/>
  <c r="AC9" i="61"/>
  <c r="AB9" i="61"/>
  <c r="AA9" i="61"/>
  <c r="Z9" i="61"/>
  <c r="Y9" i="61"/>
  <c r="AC8" i="61"/>
  <c r="AB8" i="61"/>
  <c r="AA8" i="61"/>
  <c r="Z8" i="61"/>
  <c r="Y8" i="61"/>
  <c r="AC7" i="61"/>
  <c r="AB7" i="61"/>
  <c r="AA7" i="61"/>
  <c r="Z7" i="61"/>
  <c r="Y7" i="61"/>
  <c r="AB8" i="34"/>
  <c r="AB9" i="34"/>
  <c r="AB10" i="34"/>
  <c r="AB11" i="34"/>
  <c r="AB12" i="34"/>
  <c r="AB13" i="34"/>
  <c r="AB14" i="34"/>
  <c r="AB15" i="34"/>
  <c r="AB16" i="34"/>
  <c r="AB17" i="34"/>
  <c r="AB18" i="34"/>
  <c r="AB19" i="34"/>
  <c r="AB20" i="34"/>
  <c r="AB21" i="34"/>
  <c r="AB22" i="34"/>
  <c r="AB23" i="34"/>
  <c r="AB24" i="34"/>
  <c r="AB25" i="34"/>
  <c r="AB27" i="34"/>
  <c r="AB28" i="34"/>
  <c r="AB29" i="34"/>
  <c r="AB30" i="34"/>
  <c r="AB31" i="34"/>
  <c r="AB32" i="34"/>
  <c r="AB33" i="34"/>
  <c r="AB34" i="34"/>
  <c r="AB35" i="34"/>
  <c r="AB7" i="34"/>
  <c r="AA8" i="34"/>
  <c r="AA9" i="34"/>
  <c r="AA10" i="34"/>
  <c r="AA11" i="34"/>
  <c r="AA12" i="34"/>
  <c r="AA13" i="34"/>
  <c r="AA14" i="34"/>
  <c r="AA15" i="34"/>
  <c r="AA16" i="34"/>
  <c r="AA17" i="34"/>
  <c r="AA18" i="34"/>
  <c r="AA19" i="34"/>
  <c r="AA20" i="34"/>
  <c r="AA21" i="34"/>
  <c r="AA22" i="34"/>
  <c r="AA23" i="34"/>
  <c r="AA24" i="34"/>
  <c r="AA25" i="34"/>
  <c r="AA27" i="34"/>
  <c r="AA28" i="34"/>
  <c r="AA29" i="34"/>
  <c r="AA30" i="34"/>
  <c r="AA31" i="34"/>
  <c r="AA32" i="34"/>
  <c r="AA33" i="34"/>
  <c r="AA34" i="34"/>
  <c r="AA35" i="34"/>
  <c r="AA7" i="34"/>
  <c r="AC35" i="34"/>
  <c r="Z35" i="34"/>
  <c r="Y35" i="34"/>
  <c r="AC34" i="34"/>
  <c r="Z34" i="34"/>
  <c r="Y34" i="34"/>
  <c r="AC33" i="34"/>
  <c r="Z33" i="34"/>
  <c r="Y33" i="34"/>
  <c r="AC32" i="34"/>
  <c r="Z32" i="34"/>
  <c r="Y32" i="34"/>
  <c r="AC31" i="34"/>
  <c r="Z31" i="34"/>
  <c r="Y31" i="34"/>
  <c r="AC30" i="34"/>
  <c r="Z30" i="34"/>
  <c r="Y30" i="34"/>
  <c r="AC29" i="34"/>
  <c r="Z29" i="34"/>
  <c r="Y29" i="34"/>
  <c r="AC28" i="34"/>
  <c r="Z28" i="34"/>
  <c r="Y28" i="34"/>
  <c r="AC27" i="34"/>
  <c r="Z27" i="34"/>
  <c r="Y27" i="34"/>
  <c r="AC25" i="34"/>
  <c r="Z25" i="34"/>
  <c r="Y25" i="34"/>
  <c r="AC24" i="34"/>
  <c r="Z24" i="34"/>
  <c r="Y24" i="34"/>
  <c r="AC23" i="34"/>
  <c r="Z23" i="34"/>
  <c r="Y23" i="34"/>
  <c r="AC22" i="34"/>
  <c r="Z22" i="34"/>
  <c r="Y22" i="34"/>
  <c r="AC21" i="34"/>
  <c r="Z21" i="34"/>
  <c r="Y21" i="34"/>
  <c r="AC20" i="34"/>
  <c r="Z20" i="34"/>
  <c r="Y20" i="34"/>
  <c r="AC19" i="34"/>
  <c r="Z19" i="34"/>
  <c r="Y19" i="34"/>
  <c r="AC18" i="34"/>
  <c r="Z18" i="34"/>
  <c r="Y18" i="34"/>
  <c r="AC17" i="34"/>
  <c r="Z17" i="34"/>
  <c r="Y17" i="34"/>
  <c r="AC16" i="34"/>
  <c r="Z16" i="34"/>
  <c r="Y16" i="34"/>
  <c r="AC15" i="34"/>
  <c r="Z15" i="34"/>
  <c r="Y15" i="34"/>
  <c r="AC14" i="34"/>
  <c r="Z14" i="34"/>
  <c r="Y14" i="34"/>
  <c r="AC13" i="34"/>
  <c r="Z13" i="34"/>
  <c r="Y13" i="34"/>
  <c r="AC12" i="34"/>
  <c r="Z12" i="34"/>
  <c r="Y12" i="34"/>
  <c r="AC11" i="34"/>
  <c r="Z11" i="34"/>
  <c r="Y11" i="34"/>
  <c r="AC10" i="34"/>
  <c r="Z10" i="34"/>
  <c r="Y10" i="34"/>
  <c r="AC9" i="34"/>
  <c r="Z9" i="34"/>
  <c r="Y9" i="34"/>
  <c r="AC8" i="34"/>
  <c r="Z8" i="34"/>
  <c r="Y8" i="34"/>
  <c r="AC7" i="34"/>
  <c r="Z7" i="34"/>
  <c r="Y7" i="34"/>
  <c r="L17" i="54" l="1"/>
  <c r="K16" i="54"/>
  <c r="L15" i="54"/>
  <c r="K14" i="54"/>
  <c r="L13" i="54"/>
  <c r="K12" i="54"/>
  <c r="L11" i="54"/>
  <c r="M13" i="49" l="1"/>
  <c r="L12" i="49"/>
  <c r="M11" i="49"/>
  <c r="M10" i="49"/>
  <c r="M9" i="49"/>
  <c r="M12" i="48"/>
  <c r="M14" i="48"/>
  <c r="M16" i="48"/>
  <c r="M18" i="48"/>
  <c r="M20" i="48"/>
  <c r="M10" i="48"/>
  <c r="M9" i="48"/>
  <c r="L11" i="48"/>
  <c r="L15" i="48"/>
  <c r="L17" i="48"/>
  <c r="L19" i="48"/>
  <c r="L13" i="48"/>
  <c r="L9" i="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<sst xmlns="http://schemas.openxmlformats.org/spreadsheetml/2006/main" count="4005" uniqueCount="669">
  <si>
    <t>ESO Electricity Capacity Report 2023 Data Workbook</t>
  </si>
  <si>
    <t>This workbook contains all the graphs and associated data from our 2023 Electricity Capacity Report.  This workbook also contains additional data and charts that we think might be useful to our stakeholders. The full report can be downloaded from our EMR Portal:</t>
  </si>
  <si>
    <t>https://www.emrdeliverybody.com/SitePages/Home.aspx</t>
  </si>
  <si>
    <t>Any enquiries regarding this publication should be sent to the ESO at:</t>
  </si>
  <si>
    <t>emrmodelling@nationalgrideso.com</t>
  </si>
  <si>
    <t>Contents</t>
  </si>
  <si>
    <t>Legal notice</t>
  </si>
  <si>
    <t>#</t>
  </si>
  <si>
    <t>Chapter</t>
  </si>
  <si>
    <t>Title</t>
  </si>
  <si>
    <t>Link</t>
  </si>
  <si>
    <t>Copyright National Grid Electricity System Operator (National Grid ESO) 2023, all rights reserved. No part of this report may be reproduced in any material form (including photocopying and restoring in any medium or electronic means and whether or not transiently or incidentally) without the written permission of National Grid ESO except in accordance with the provisions of the Copyright, Designs and Patents Act 1988.
This document has been prepared solely for the purpose of the Electricity Market Reform (EMR) Capacity Market (CM) and is not designed or intended to be used for any other purpose. Whilst National Grid ESO, in its role as EMR Delivery Body, has taken all reasonable care in its preparation, no representation or warranty either expressed or implied is made as to the accuracy or completeness of the information that it contains and parties using the information in this document should make their own enquiries as to its accuracy and suitability for the purpose for which they use it. Neither National Grid ESO nor any other companies in the National Grid plc group, nor any directors or employees of any such company shall be liable for any error or misstatement or opinion on which the recipient of this document relies or seeks to rely other than fraudulent misstatement or fraudulent misrepresentation and does not accept any responsibility for any use which is made of the information contained in this document or (to the extent permitted by law) for any damages or losses incurred.</t>
  </si>
  <si>
    <t>1. Executive Summary</t>
  </si>
  <si>
    <t>Table 1: Recommendations for the target capacity for delivery in 2024/25 and 2027/28 from the T-1 and T-4 Capacity Market auctions</t>
  </si>
  <si>
    <t>Figure 1: Comparison with original 2024/25 T-1 requirement (de-rated)</t>
  </si>
  <si>
    <t>Figure 2: LWR outcome and other cases modelled comparison – 2024/25</t>
  </si>
  <si>
    <t>Figure 3: Comparison with recommended 2026/27 T-4 requirement in 2022 ECR</t>
  </si>
  <si>
    <t>Figure 4: LWR outcome and other cases modelled comparison – 2027/28</t>
  </si>
  <si>
    <t>Figure 5: Modelled de-rating factor ranges for interconnected countries</t>
  </si>
  <si>
    <t>Figure 6: De-rating factors for conventional plants.</t>
  </si>
  <si>
    <t>Figure 7: De-rating factors for duration limited storage T-1 comparison</t>
  </si>
  <si>
    <t>Figure 8: De-rating factors for duration limited storage T-4 comparison</t>
  </si>
  <si>
    <t>Figure 9: De-rating factors for renewables T-1 comparison</t>
  </si>
  <si>
    <t>Figure 10: De-rating factors for renewables T-4 comparison</t>
  </si>
  <si>
    <t>4. Scenarios &amp; Sensitivites</t>
  </si>
  <si>
    <t>Figure 13: Peak Demand - FES Scenarios and Base Case to 2037/38</t>
  </si>
  <si>
    <t>Figure 14: FES 2023 transmission connected nameplate capacity to 2037/38</t>
  </si>
  <si>
    <t>Figure 15: Distributed generation nameplate capacity (excluding solar) to 2037/38</t>
  </si>
  <si>
    <t>Figure 16: Residential, Industrial and Commercial DSR to 2037/38</t>
  </si>
  <si>
    <t>Figure 17: Peak demand reduction from smart charging</t>
  </si>
  <si>
    <t>Figure 18: Peak demand reduction from V2G</t>
  </si>
  <si>
    <t>Figure 17: Nameplate Import Nameplate Capacity Levels for Interconnection (GW)</t>
  </si>
  <si>
    <t>Table 3: Assumptions for the low and high availability sensitivities</t>
  </si>
  <si>
    <t>Table 4: Peak demand assumptions for low and high demand sensitivities</t>
  </si>
  <si>
    <t>Table 5: Maximum non-delivery assumptions</t>
  </si>
  <si>
    <t>Table 6: Estimated total historic winter non-delivery for recent years (from project PTE60 Phase 2)</t>
  </si>
  <si>
    <t>Table 7: Maximum over-delivery assumptions</t>
  </si>
  <si>
    <t>Figure 18: Total CM-eligible Capacity required in Future Years</t>
  </si>
  <si>
    <t>5. De-rating Factors</t>
  </si>
  <si>
    <t>Figure 21: De-rating factors for conventional plants - detailed</t>
  </si>
  <si>
    <t>Figure 22: De-rating factors for duration limited storage T-1 comparison</t>
  </si>
  <si>
    <t>Figure 23: De-rating factors for duration limited storage T-4 comparison</t>
  </si>
  <si>
    <t>Figure 24: De-rating factors for renewables T-1 comparison</t>
  </si>
  <si>
    <t>Figure 25: De-rating factors for renewables T-4 comparison</t>
  </si>
  <si>
    <t>Table 10: Simulation results: 2027/28 imports as percentage of interconnector capacity</t>
  </si>
  <si>
    <t>Figures 26-31: Interconnector De-rating Factors</t>
  </si>
  <si>
    <t>Figure 32: Proportion of modelled tight hours where a maximum percentage of interconnected capacity is available for the Base Case</t>
  </si>
  <si>
    <t>Table 17: De-rating factor ranges by country for 2027/28</t>
  </si>
  <si>
    <t>6. T-1 Results</t>
  </si>
  <si>
    <t>Table 18: Modelled de-rated capacities and peak demands – 2024/25</t>
  </si>
  <si>
    <t>Figure 33: Regret Costs for scenarios and selected sensitivities – 2024/25</t>
  </si>
  <si>
    <t>Figure 34: LWR outcome and other cases modelled comparison – 2024/25</t>
  </si>
  <si>
    <t>Figure 35: Comparison with original T-1 requirement for 2024/25 (de-rated)</t>
  </si>
  <si>
    <t>Figure 36: Peak Demand Comparison (2023 ECR v 2020 ECR)</t>
  </si>
  <si>
    <t>Table 19: Sensitivity of T-1 LWR outcome to scenarios / sensitivities included in LWR</t>
  </si>
  <si>
    <t>Figure 37: Sensitivity of LOLE to Capacity to Secure – 2024/25</t>
  </si>
  <si>
    <t>7. T-4 Results</t>
  </si>
  <si>
    <t>Table 20: Modelled de-rated capacities and peak demands - 2027/28</t>
  </si>
  <si>
    <t>Figure 38: Regret Costs for scenarios and selected sensitivities – 2027/28</t>
  </si>
  <si>
    <t>Figure 39: LWR outcome and other cases modelled comparison – 2027/28</t>
  </si>
  <si>
    <t>Figure 40: Comparison with recommended T-4 requirement for 2026/27 in 2022 ECR</t>
  </si>
  <si>
    <t>Table 21: Sensitivity of T-4 LWR outcome to scenarios / sensitivities included in LWR</t>
  </si>
  <si>
    <t>Figure 41: Sensitivity of LOLE to Capacity to Secure assuming no non-delivery – 2027/28</t>
  </si>
  <si>
    <t>A. Annex</t>
  </si>
  <si>
    <t>Figure 42: ACS Restricted National Demand Forecasting Accuracy</t>
  </si>
  <si>
    <t>Figure 43: Annual demand by scenario</t>
  </si>
  <si>
    <t>Figure 44: Generation peak capacity by scenario</t>
  </si>
  <si>
    <t>Table 23: Breakdown of De-rated CM ineligible capacity (GW) for 2024/25 and 2027/28</t>
  </si>
  <si>
    <t>Figure 45: Non-CM technology availabilities</t>
  </si>
  <si>
    <t>Figure 46: Interconnector, wind and solar fleet EFCs</t>
  </si>
  <si>
    <t>Figure 47: Station availabilities</t>
  </si>
  <si>
    <t>Figure 48: Reserve to cover largest infeed loss by scenario</t>
  </si>
  <si>
    <t>Table 24: Assumptions for non-delivery sensitivities</t>
  </si>
  <si>
    <t>Table 26: Assumptions for over-delivery sensitivities</t>
  </si>
  <si>
    <t>Table 261: Estimated total historic winter non-delivery for recent years (from project PTE61)</t>
  </si>
  <si>
    <t>Figure 49:  Base Case duration limited storage T-1 assumptions (near final)</t>
  </si>
  <si>
    <t>Figure 50: Base Case duration limited storage T-4 assumptions (near final)</t>
  </si>
  <si>
    <t>Figure 51: Stress Event Duration Histogram for 2024/25 T-1 Base Case at 3 hours LOLE</t>
  </si>
  <si>
    <t>Figure 52: Stress Event Duration Histogram for 2027/28 T-4 Base Case at 3 hours LOLE</t>
  </si>
  <si>
    <t>DW1: ECR Auction Results</t>
  </si>
  <si>
    <t>DW2: European scenario assumptions</t>
  </si>
  <si>
    <t>Figure 54: Base case interconnector de-rating factors – cumulative probability</t>
  </si>
  <si>
    <t>Figure 55: Central Case interconnector derating for reduced wind output sensitivity.  Steps of 10% reduction</t>
  </si>
  <si>
    <t>Return to Main Menu</t>
  </si>
  <si>
    <t>Return to Chapter Contents</t>
  </si>
  <si>
    <t>2024/25 T-1</t>
  </si>
  <si>
    <t>2027/28 T-4</t>
  </si>
  <si>
    <t>Recommended target capacity</t>
  </si>
  <si>
    <t>T-1 capacity to procure</t>
  </si>
  <si>
    <t>2020 T-1 requirement</t>
  </si>
  <si>
    <t>2020 LWR Decision
 (BC Non Del 800)</t>
  </si>
  <si>
    <t>2020 Demand Curve 
target changes</t>
  </si>
  <si>
    <t>2020 ECR Base Case 
       T-1 requirement</t>
  </si>
  <si>
    <t>Non-Delivery since 2020
Base Case</t>
  </si>
  <si>
    <t>Contracted Capacity - 
De-rated TEC change</t>
  </si>
  <si>
    <t>Non-CM capacity change, 
ROC/CFD + autogen</t>
  </si>
  <si>
    <t>ACS peak demand change</t>
  </si>
  <si>
    <t>Reserve and response 
(largest loss) change</t>
  </si>
  <si>
    <t>Other changes incl.
de-rated margin for 3h LOLE</t>
  </si>
  <si>
    <t>Additional T-4 capacity 
due to low clearing price</t>
  </si>
  <si>
    <t>Change in Base Case requirement
        due to modelled non-delivery</t>
  </si>
  <si>
    <t>Base Case 2023 ECR 
T-1 requirement</t>
  </si>
  <si>
    <t>ECR 2023 LWR Decision 
(400 MW above BC requirement)</t>
  </si>
  <si>
    <t>2024/25 LWR outcome</t>
  </si>
  <si>
    <t>Note: all in derated GW</t>
  </si>
  <si>
    <t>Note: intermediate totals in grey above show requirements for 2020 Base Case and 2023 Base Case</t>
  </si>
  <si>
    <t>Name</t>
  </si>
  <si>
    <t>Graph Code</t>
  </si>
  <si>
    <t>Capacity to Secure (GW)</t>
  </si>
  <si>
    <t>Outside CM (GW)</t>
  </si>
  <si>
    <t>Previously Contracted Capacity (GW)</t>
  </si>
  <si>
    <t>Over Or Non Delivery (GW) in sensitivity</t>
  </si>
  <si>
    <t>Total derated capacity (GW)</t>
  </si>
  <si>
    <t>ACS Peak (GW)</t>
  </si>
  <si>
    <t>Modelled Non Delivery (GW)</t>
  </si>
  <si>
    <t>BC</t>
  </si>
  <si>
    <t>CT</t>
  </si>
  <si>
    <t>LW</t>
  </si>
  <si>
    <t>ST</t>
  </si>
  <si>
    <t>FS</t>
  </si>
  <si>
    <t>LWR</t>
  </si>
  <si>
    <t>Leading the Way</t>
  </si>
  <si>
    <t>Over Delivery Sensitivity: 3600</t>
  </si>
  <si>
    <t>BC - 3600</t>
  </si>
  <si>
    <t>45.8*</t>
  </si>
  <si>
    <t>Warm Winter</t>
  </si>
  <si>
    <t>BC_WARM</t>
  </si>
  <si>
    <t>Over Delivery Sensitivity: 3200</t>
  </si>
  <si>
    <t>BC - 3200</t>
  </si>
  <si>
    <t>Over Delivery Sensitivity: 2800</t>
  </si>
  <si>
    <t>BC - 2800</t>
  </si>
  <si>
    <t>Over Delivery Sensitivity: 2400</t>
  </si>
  <si>
    <t>BC - 2400</t>
  </si>
  <si>
    <t>Over Delivery Sensitivity: 2000</t>
  </si>
  <si>
    <t>BC - 2000</t>
  </si>
  <si>
    <t>Over Delivery Sensitivity: 1600</t>
  </si>
  <si>
    <t>BC - 1600</t>
  </si>
  <si>
    <t>Low Demand</t>
  </si>
  <si>
    <t>BC_LOW_DEMAND</t>
  </si>
  <si>
    <t>Consumer Transformation</t>
  </si>
  <si>
    <t>Over Delivery Sensitivity: 1200</t>
  </si>
  <si>
    <t>BC - 1200</t>
  </si>
  <si>
    <t>Over Delivery Sensitivity: 800</t>
  </si>
  <si>
    <t>BC - 800</t>
  </si>
  <si>
    <t>High Availability</t>
  </si>
  <si>
    <t>BC_HIGH_AVAIL</t>
  </si>
  <si>
    <t>Over Delivery Sensitivity: 400</t>
  </si>
  <si>
    <t>BC - 400</t>
  </si>
  <si>
    <t>Base Case</t>
  </si>
  <si>
    <t>System Transformation</t>
  </si>
  <si>
    <t>Non Delivery Sensitivity: -400</t>
  </si>
  <si>
    <t>BC +400</t>
  </si>
  <si>
    <t>Low Availability</t>
  </si>
  <si>
    <t>BC_LOW_AVAIL</t>
  </si>
  <si>
    <t>Non Delivery Sensitivity: -800</t>
  </si>
  <si>
    <t>BC +800</t>
  </si>
  <si>
    <t>Non Delivery Sensitivity: -1200</t>
  </si>
  <si>
    <t>BC +1200</t>
  </si>
  <si>
    <t>Cold Winter</t>
  </si>
  <si>
    <t>BC_COLD</t>
  </si>
  <si>
    <t>Non Delivery Sensitivity: -1600</t>
  </si>
  <si>
    <t>BC +1600</t>
  </si>
  <si>
    <t>Non Delivery Sensitivity: -2000</t>
  </si>
  <si>
    <t>BC +2000</t>
  </si>
  <si>
    <t>Non Delivery Sensitivity: -2400</t>
  </si>
  <si>
    <t>BC +2400</t>
  </si>
  <si>
    <t>High Demand</t>
  </si>
  <si>
    <t>BC_HIGH_DEMAND</t>
  </si>
  <si>
    <t>Non Delivery Sensitivity: -2800</t>
  </si>
  <si>
    <t>BC +2800</t>
  </si>
  <si>
    <t>Falling Short</t>
  </si>
  <si>
    <t>LWR outcome (GW):</t>
  </si>
  <si>
    <t>* The previously contracted capacity figure assumes full delivery. Any over or non-delivery would be split between plants contracted in previous auctions and plants contracted in future auctions. As such this is accounted for in a separate column.</t>
  </si>
  <si>
    <t>T-4 capacity to procure</t>
  </si>
  <si>
    <t>2022 ECR 2026/27
 recommendation</t>
  </si>
  <si>
    <t>2022 LWR decision 
   (BC Non Del 3200)</t>
  </si>
  <si>
    <t xml:space="preserve">          2022 Base Case 
2026/27 requirement</t>
  </si>
  <si>
    <t xml:space="preserve">         Previously contracted 
change (2027/28 v 2026/27)
                   in CM registers</t>
  </si>
  <si>
    <t>Contracted storage / wind EFC
 change (2027/28 v 2026/27)</t>
  </si>
  <si>
    <t>Non-CM capacity change 
          (Autogen + RO/CFD)</t>
  </si>
  <si>
    <t xml:space="preserve">    Change in
reserve reqt </t>
  </si>
  <si>
    <t>2027/28 ACS peak 
    demand change</t>
  </si>
  <si>
    <t xml:space="preserve">Other changes incl.
     de-rated margin
     for 3 hours LOLE </t>
  </si>
  <si>
    <t>2023 Base Case (with non-del)
            2027/28 requirement</t>
  </si>
  <si>
    <t>2023 LWR decision
    (800 MW above BC requirement)</t>
  </si>
  <si>
    <t xml:space="preserve">       LWR 2027/28
recommendation</t>
  </si>
  <si>
    <t>Over Delivery Sensitivity: 4400</t>
  </si>
  <si>
    <t>BC - 4400</t>
  </si>
  <si>
    <t>13*</t>
  </si>
  <si>
    <t>Over Delivery Sensitivity: 4000</t>
  </si>
  <si>
    <t>BC - 4000</t>
  </si>
  <si>
    <t>Non Delivery Sensitivity: -3200</t>
  </si>
  <si>
    <t>BC +3200</t>
  </si>
  <si>
    <t>Non Delivery Sensitivity: -3600</t>
  </si>
  <si>
    <t>BC +3600</t>
  </si>
  <si>
    <t>Non Delivery Sensitivity: -4000</t>
  </si>
  <si>
    <t>BC +4000</t>
  </si>
  <si>
    <t>Non Delivery Sensitivity: -4400</t>
  </si>
  <si>
    <t>BC +4400</t>
  </si>
  <si>
    <t>Country</t>
  </si>
  <si>
    <t>Year</t>
  </si>
  <si>
    <t>De-rating factor</t>
  </si>
  <si>
    <t>Low</t>
  </si>
  <si>
    <t>High</t>
  </si>
  <si>
    <t>Ireland</t>
  </si>
  <si>
    <t>ECR 2022</t>
  </si>
  <si>
    <t>ECR 2023</t>
  </si>
  <si>
    <t>France</t>
  </si>
  <si>
    <t>Belgium</t>
  </si>
  <si>
    <t>Netherlands</t>
  </si>
  <si>
    <t>Denmark</t>
  </si>
  <si>
    <t>Norway</t>
  </si>
  <si>
    <t>Note: ECR 2022 refers to 2026/27 T-4, ECR 2023 refers to 2027/28 T-4</t>
  </si>
  <si>
    <t>Figure 6: De-rating factors for conventional plants and DSR - summary</t>
  </si>
  <si>
    <t>Technology Class 
(grouped by de-rating factor)</t>
  </si>
  <si>
    <t>- OCGT
- Reciprocating engines
- Oil-fired steam generators</t>
  </si>
  <si>
    <t>Nuclear</t>
  </si>
  <si>
    <t>Hydro (excl. tidal / waves)</t>
  </si>
  <si>
    <t>- CCGT
- CHP and autogen</t>
  </si>
  <si>
    <t>- Biomass
- Energy from Waste</t>
  </si>
  <si>
    <t>DSR</t>
  </si>
  <si>
    <t>Note: De-rating factors apply to both the 2024/25 T-1 and 2027/28 T-4 auctions. This figure groups technologies that have the same de-rating factor.</t>
  </si>
  <si>
    <t>Duration (hours)</t>
  </si>
  <si>
    <t>ECR 2022 2023/24 T-1</t>
  </si>
  <si>
    <t>ECR 2023 2024/25 T-1</t>
  </si>
  <si>
    <t>8+</t>
  </si>
  <si>
    <t>ECR 2022 2026/27 T-4</t>
  </si>
  <si>
    <t>ECR 2023 2027/28 T-4</t>
  </si>
  <si>
    <t>9.5+</t>
  </si>
  <si>
    <t xml:space="preserve"> T-1</t>
  </si>
  <si>
    <t>Technology Class</t>
  </si>
  <si>
    <t>ECR 2022 2023/24</t>
  </si>
  <si>
    <t>ECR 2023 2024/25</t>
  </si>
  <si>
    <t>Onshore Wind</t>
  </si>
  <si>
    <t>Offshore Wind</t>
  </si>
  <si>
    <t>Solar PV</t>
  </si>
  <si>
    <t>T-4</t>
  </si>
  <si>
    <t>ECR 2022 2026/27</t>
  </si>
  <si>
    <t>ECR 2023 2027/28</t>
  </si>
  <si>
    <t>Figure 14: FES 2022 transmission connected nameplate capacity to 2037/38</t>
  </si>
  <si>
    <t>Figure 19: Nameplate Import Capacity Levels for Interconnection (GW)</t>
  </si>
  <si>
    <t>Figure 20: Total CM-eligible Capacity required in Future Years</t>
  </si>
  <si>
    <t>Peak Demand (GW)</t>
  </si>
  <si>
    <t>2022/23</t>
  </si>
  <si>
    <t>2023/24</t>
  </si>
  <si>
    <t>2024/25</t>
  </si>
  <si>
    <t>2025/26</t>
  </si>
  <si>
    <t>2026/27</t>
  </si>
  <si>
    <t>2027/28</t>
  </si>
  <si>
    <t>2028/29</t>
  </si>
  <si>
    <t>2029/30</t>
  </si>
  <si>
    <t>2030/31</t>
  </si>
  <si>
    <t>2031/32</t>
  </si>
  <si>
    <t>2032/33</t>
  </si>
  <si>
    <t>2033/34</t>
  </si>
  <si>
    <t>2034/35</t>
  </si>
  <si>
    <t>2035/36</t>
  </si>
  <si>
    <t>2036/37</t>
  </si>
  <si>
    <t>2037/38</t>
  </si>
  <si>
    <t>Capacity (GW)</t>
  </si>
  <si>
    <t>Note: includes capacity &lt;1MW</t>
  </si>
  <si>
    <t>DSR (GW)</t>
  </si>
  <si>
    <t>Nameplate Capacity (GW)</t>
  </si>
  <si>
    <t>Table 3:  Assumptions for the low and high availability sensitivities</t>
  </si>
  <si>
    <t>Technology</t>
  </si>
  <si>
    <t>Low availability</t>
  </si>
  <si>
    <t>High availability</t>
  </si>
  <si>
    <t>CCGT</t>
  </si>
  <si>
    <t>N/A</t>
  </si>
  <si>
    <t>Delivery year</t>
  </si>
  <si>
    <t>Sensitivity</t>
  </si>
  <si>
    <t>Base Case (GW)</t>
  </si>
  <si>
    <t>Low demand (GW)</t>
  </si>
  <si>
    <t>High demand (GW)</t>
  </si>
  <si>
    <t>Table 5:  Maximum non-delivery assumptions</t>
  </si>
  <si>
    <t>Category</t>
  </si>
  <si>
    <t>T-1 (GW)</t>
  </si>
  <si>
    <t>T-4 (GW)</t>
  </si>
  <si>
    <t>Large thermal</t>
  </si>
  <si>
    <t>Small thermal and storage</t>
  </si>
  <si>
    <t>Unproven DSR</t>
  </si>
  <si>
    <t>Interconnectors</t>
  </si>
  <si>
    <t>Sum of non-delivery</t>
  </si>
  <si>
    <t>Potential market response</t>
  </si>
  <si>
    <t>Total</t>
  </si>
  <si>
    <r>
      <rPr>
        <b/>
        <sz val="10"/>
        <rFont val="Arial"/>
        <family val="2"/>
      </rPr>
      <t>Base Case Adjustment</t>
    </r>
    <r>
      <rPr>
        <sz val="10"/>
        <rFont val="Arial"/>
        <family val="2"/>
      </rPr>
      <t xml:space="preserve"> (minus average non-delivery of ~3.0GW)</t>
    </r>
  </si>
  <si>
    <r>
      <rPr>
        <b/>
        <sz val="10"/>
        <rFont val="Arial"/>
        <family val="2"/>
      </rPr>
      <t>4.0</t>
    </r>
    <r>
      <rPr>
        <sz val="10"/>
        <rFont val="Arial"/>
        <family val="2"/>
      </rPr>
      <t xml:space="preserve">
(rounded to nearest 0.4)</t>
    </r>
  </si>
  <si>
    <r>
      <rPr>
        <b/>
        <sz val="10"/>
        <rFont val="Arial"/>
        <family val="2"/>
      </rPr>
      <t>4.4</t>
    </r>
    <r>
      <rPr>
        <sz val="10"/>
        <rFont val="Arial"/>
        <family val="2"/>
      </rPr>
      <t xml:space="preserve">
(rounded to nearest 0.4)</t>
    </r>
  </si>
  <si>
    <t>Delivery Year*</t>
  </si>
  <si>
    <t>Total since agreements  were awarded (GW)</t>
  </si>
  <si>
    <t>Total Post T-4 ECR Recommendation (GW)</t>
  </si>
  <si>
    <t>Total Post T-1 ECR Recommendation (GW)</t>
  </si>
  <si>
    <t>Total Post T-1 Auction Target (GW)</t>
  </si>
  <si>
    <t>2018/19</t>
  </si>
  <si>
    <t>2019/20</t>
  </si>
  <si>
    <t>2020/21</t>
  </si>
  <si>
    <t>2021/22</t>
  </si>
  <si>
    <t>1.5^</t>
  </si>
  <si>
    <t>2.8¬</t>
  </si>
  <si>
    <t>Average-5yrs</t>
  </si>
  <si>
    <t>Small embedded</t>
  </si>
  <si>
    <t>(rounded to nearest 0.4)</t>
  </si>
  <si>
    <t>Minimum</t>
  </si>
  <si>
    <t>Modelled Range</t>
  </si>
  <si>
    <t>Note: this Figure is explained in Section 4.9 of the ECR.</t>
  </si>
  <si>
    <t>Figure 21: De-rating factors for conventional plants and DSR - detailed</t>
  </si>
  <si>
    <t>Oil-fired steam generators</t>
  </si>
  <si>
    <t>OCGT</t>
  </si>
  <si>
    <t>Reciprocating engines</t>
  </si>
  <si>
    <t xml:space="preserve">CHP and autogen </t>
  </si>
  <si>
    <t>Biomass</t>
  </si>
  <si>
    <t>Energy from Waste</t>
  </si>
  <si>
    <t>Note: De-rating factors apply to both the 2024/25 T-1 and 2027/28 T-4 auctions.</t>
  </si>
  <si>
    <t>T-1</t>
  </si>
  <si>
    <t>European Central Case</t>
  </si>
  <si>
    <t>Minimum Sensitivity</t>
  </si>
  <si>
    <t>Maximum Sensitivity</t>
  </si>
  <si>
    <t>Min.</t>
  </si>
  <si>
    <t>Max.</t>
  </si>
  <si>
    <t>Central Case</t>
  </si>
  <si>
    <t>Minimum sensitivity</t>
  </si>
  <si>
    <t>Maximum sensitivity</t>
  </si>
  <si>
    <t>Note: this sheet also contains data for the interconnector de-rating factor Tables in Section 5 of the ECR</t>
  </si>
  <si>
    <t>Scenario</t>
  </si>
  <si>
    <t>Mean</t>
  </si>
  <si>
    <t>CC</t>
  </si>
  <si>
    <t>Belgian Nuclear Downside</t>
  </si>
  <si>
    <t>European Gas</t>
  </si>
  <si>
    <t>European RES Downside</t>
  </si>
  <si>
    <t>European RES Upside</t>
  </si>
  <si>
    <t>French Nuclear</t>
  </si>
  <si>
    <t>German Coal Downside</t>
  </si>
  <si>
    <t>German Coal Upside</t>
  </si>
  <si>
    <t>Irish Thermal</t>
  </si>
  <si>
    <t>NL-BE-PL Gas Downside</t>
  </si>
  <si>
    <t>Norway Export</t>
  </si>
  <si>
    <t>Celtic Link</t>
  </si>
  <si>
    <t>Irish Thermal Celtic Link</t>
  </si>
  <si>
    <t>Proportion of modelled tight hours</t>
  </si>
  <si>
    <t>Sum</t>
  </si>
  <si>
    <t>Maximum</t>
  </si>
  <si>
    <t>Start with table of regret costs with prcured capactities in top rows</t>
  </si>
  <si>
    <t>Scenario / Sensitivity</t>
  </si>
  <si>
    <t>Capacity to Secure (MW)</t>
  </si>
  <si>
    <t>BC_OVER_DEL_3600</t>
  </si>
  <si>
    <t>BC_OVER_DEL_3200</t>
  </si>
  <si>
    <t>BC_OVER_DEL_2800</t>
  </si>
  <si>
    <t>BC_OVER_DEL_2400</t>
  </si>
  <si>
    <t>BC_OVER_DEL_2000</t>
  </si>
  <si>
    <t>BC_OVER_DEL_1600</t>
  </si>
  <si>
    <t>BC_OVER_DEL_1200</t>
  </si>
  <si>
    <t>BC_OVER_DEL_800</t>
  </si>
  <si>
    <t>BC_OVER_DEL_400</t>
  </si>
  <si>
    <t>BC_NON_DEL_400</t>
  </si>
  <si>
    <t>BC_NON_DEL_800</t>
  </si>
  <si>
    <t>BC_NON_DEL_1200</t>
  </si>
  <si>
    <t>BC_NON_DEL_1600</t>
  </si>
  <si>
    <t>BC_NON_DEL_2000</t>
  </si>
  <si>
    <t>BC_NON_DEL_2400</t>
  </si>
  <si>
    <t>BC_NON_DEL_2800</t>
  </si>
  <si>
    <t>BC_NON_DEL_3200</t>
  </si>
  <si>
    <t>BC_NON_DEL_3600</t>
  </si>
  <si>
    <t>BC_NON_DEL_4000</t>
  </si>
  <si>
    <t>BC_NON_DEL_4400</t>
  </si>
  <si>
    <t>BC_NON_DEL_4800</t>
  </si>
  <si>
    <t>BC_NON_DEL_6800</t>
  </si>
  <si>
    <t>BC_OVER_DEL_4000</t>
  </si>
  <si>
    <t>BC_OVER_DEL_4400</t>
  </si>
  <si>
    <t>Note: to read the regret cost table, each row corresponds to the scenario/sensitivity which sets the target capacity to procure (e.g. BC_NON_DEL_400 has a capacity to procure of 7400MW) and each column corresponds to scenario/sensitivity in which the regret cost is measured. The LWR outcome regret cost is highlighted in yellow.</t>
  </si>
  <si>
    <t>Remove cases that are excluded (i.e. weighting = 0 in column E)</t>
  </si>
  <si>
    <t>Transpose and sort on capacity requirement (low to high)</t>
  </si>
  <si>
    <t>Reqt</t>
  </si>
  <si>
    <t>2020 Base Case</t>
  </si>
  <si>
    <t>2023 Base Case (this report)</t>
  </si>
  <si>
    <t xml:space="preserve">  Sensitivities added or removed </t>
  </si>
  <si>
    <t>2024/25 outcome</t>
  </si>
  <si>
    <t>Standard range</t>
  </si>
  <si>
    <t>Include additional 4.0 GW over-delivery sensitivity</t>
  </si>
  <si>
    <t>Remove Leading the Way scenario</t>
  </si>
  <si>
    <t>Remove Falling Short scenario</t>
  </si>
  <si>
    <t>Include additional sensitivity 3.6 GW above the Base Case requirement  </t>
  </si>
  <si>
    <t>Figure 37: Sensitivity of LOLE to Capacity to Secure assuming no non-delivery – 2024/25</t>
  </si>
  <si>
    <t>CTS with no non-del:</t>
  </si>
  <si>
    <t>Non-del - wind EFC:</t>
  </si>
  <si>
    <t>Note: to read the regret cost table, each row corresponds to the scenario/sensitivity which sets the target capacity to procure (e.g. BC_NON_DEL_800 has a capacity to procure of 44,500MW) and each column corresponds to scenario/sensitivity in which the regret cost is measured. The LWR outcome regret cost is highlighted in yellow.</t>
  </si>
  <si>
    <t>2023 LWR decision
    (BC Non Del 800)</t>
  </si>
  <si>
    <t xml:space="preserve"> Sensitivities added or removed </t>
  </si>
  <si>
    <t>2027/28 outcome</t>
  </si>
  <si>
    <t>Include additional sensitivity 4.8 GW below the Base Case</t>
  </si>
  <si>
    <t>Remove Falling Short scenario (and non-delivery sensitivities above high demand)</t>
  </si>
  <si>
    <t>Include additional sensitivity 4.8 GW above the Base Case</t>
  </si>
  <si>
    <t>Figure 41: Sensitivity of LOLE to Capacity to Secure assuming no non-delivery  – 2027/28</t>
  </si>
  <si>
    <t>Capacity to Secure assuming no non-delivery (MW)</t>
  </si>
  <si>
    <t>Table 25: Assumptions for over-delivery sensitivities</t>
  </si>
  <si>
    <t>Table 26: Estimated total historic winter non-delivery for recent years (from project PTE61)</t>
  </si>
  <si>
    <t>2008/09</t>
  </si>
  <si>
    <t>2009/10</t>
  </si>
  <si>
    <t>2010/11</t>
  </si>
  <si>
    <t>2011/12</t>
  </si>
  <si>
    <t>2012/13</t>
  </si>
  <si>
    <t>2013/14</t>
  </si>
  <si>
    <t>2014/15</t>
  </si>
  <si>
    <t>2015/16</t>
  </si>
  <si>
    <t>2016/17</t>
  </si>
  <si>
    <t>2017/18</t>
  </si>
  <si>
    <t xml:space="preserve">FES Year </t>
  </si>
  <si>
    <t>SYS 2010</t>
  </si>
  <si>
    <t>SYS 2011</t>
  </si>
  <si>
    <t>FES 2012</t>
  </si>
  <si>
    <t>FES 2013</t>
  </si>
  <si>
    <t>FES 2014</t>
  </si>
  <si>
    <t>FES 2015</t>
  </si>
  <si>
    <t>FES 2016</t>
  </si>
  <si>
    <t>FES 2017</t>
  </si>
  <si>
    <t>FES 2018</t>
  </si>
  <si>
    <t>FES 2019</t>
  </si>
  <si>
    <t>FES 2020</t>
  </si>
  <si>
    <t>FES 2021</t>
  </si>
  <si>
    <t>FES 2022</t>
  </si>
  <si>
    <t>ACS Restricted National Demand Out-turn</t>
  </si>
  <si>
    <t>SYS/FES Base View Restricted National Demand</t>
  </si>
  <si>
    <t>Base View Error (%)</t>
  </si>
  <si>
    <t>Base View Error (GW)</t>
  </si>
  <si>
    <t>Capacity (TWh)</t>
  </si>
  <si>
    <t>Group</t>
  </si>
  <si>
    <t>CM eligible</t>
  </si>
  <si>
    <t>Non-CM</t>
  </si>
  <si>
    <t>Total peak capacity</t>
  </si>
  <si>
    <t>Generation type</t>
  </si>
  <si>
    <t>2024/25 Capacity (GW)</t>
  </si>
  <si>
    <t>2027/28 Capacity (GW)</t>
  </si>
  <si>
    <t>Autogeneration</t>
  </si>
  <si>
    <t>Hydro</t>
  </si>
  <si>
    <t>Landfill</t>
  </si>
  <si>
    <t>Other</t>
  </si>
  <si>
    <t>AD (including CHP)</t>
  </si>
  <si>
    <t>EfW CHP</t>
  </si>
  <si>
    <t>Geothermal (including CHP)</t>
  </si>
  <si>
    <t>Landfill Gas</t>
  </si>
  <si>
    <t>New Nuclear</t>
  </si>
  <si>
    <t>Sewage Gas</t>
  </si>
  <si>
    <t>Tidal and Wave</t>
  </si>
  <si>
    <t>Figure 46: Interconnector, wind and solar EFCs</t>
  </si>
  <si>
    <t xml:space="preserve"> 2024/25</t>
  </si>
  <si>
    <t xml:space="preserve"> 2027/28</t>
  </si>
  <si>
    <t>Interconnector</t>
  </si>
  <si>
    <t>Wind</t>
  </si>
  <si>
    <t>Winter 2016/17</t>
  </si>
  <si>
    <t>Winter 2017/18</t>
  </si>
  <si>
    <t>Winter 2018/19</t>
  </si>
  <si>
    <t>Winter 2019/20</t>
  </si>
  <si>
    <t>Winter 2020/21</t>
  </si>
  <si>
    <t>Winter 2021/22</t>
  </si>
  <si>
    <t>Winter 2022/23</t>
  </si>
  <si>
    <t>Average</t>
  </si>
  <si>
    <t>Coal</t>
  </si>
  <si>
    <t>Pumped Storage</t>
  </si>
  <si>
    <t>Reserve (MW)</t>
  </si>
  <si>
    <t xml:space="preserve"> </t>
  </si>
  <si>
    <t>Table 25: Assumptions for non-delivery sensitivities</t>
  </si>
  <si>
    <t>Non-delivery type</t>
  </si>
  <si>
    <t>Comments</t>
  </si>
  <si>
    <t>There is significant uncertainty on large thermal assets (coal and gas) due to challenging economic conditions and the drive to net zero.  The higher T-4 number reflects greater uncertainty and risk on this time horizon.</t>
  </si>
  <si>
    <t xml:space="preserve">We have experienced recent winters with two stations on extended outages (2018/19 to 2020/21). The lower T-4 number reflects expected closures of the nuclear fleet. </t>
  </si>
  <si>
    <t>We assume 0.7 GW based on changes to embedded benefits and environmental legislation that could potentially change the business case for small-scale generation. This could also cover some risk of delays to new projects. The higher T-4 number reflects greater uncertainty and risk on this time horizon.</t>
  </si>
  <si>
    <t>Reflects risks from previous observations that up to around 25% unproven DSR has failed metering tests in the past</t>
  </si>
  <si>
    <t>Non-delivery based on combination of assuming interconnectors deliver in line with lower end of de-rating factor range based on our modelling (represents 2.3 GW for T-1 from 2020 ECR for 2024/25 and 2.6 GW for T-4 from 2022 ECR using 2026/27) and interconnector reliability (assumed 0.7 GW based on a single cable outage).</t>
  </si>
  <si>
    <t>Market response</t>
  </si>
  <si>
    <t>Potentially 1 GW from thermal plant staying open so this effectively offsets some of the non-delivery for large thermal. Potentially some response from interconnectors assuming 1/3 of the difference between auction de-rating factors and the top end of our previous modelled ranges.</t>
  </si>
  <si>
    <t>TOTAL</t>
  </si>
  <si>
    <t>7.2 rounded</t>
  </si>
  <si>
    <t>Net total of around 7.2 GW is broadly consistent with the highest levels of past non-delivery observed in PTE 61 post T-1 auction.</t>
  </si>
  <si>
    <t>Base Case Adjustment</t>
  </si>
  <si>
    <t>[4.0] rounded</t>
  </si>
  <si>
    <t>[4.4] rounded</t>
  </si>
  <si>
    <t>We model an average non-delivery probability (approximately 3.0GW)</t>
  </si>
  <si>
    <t xml:space="preserve">Note: we will only include sensitivities within the range of other scenarios and sensitivities in our LWR calculation in line with the recommendations of the PTE60 phase 2 project. </t>
  </si>
  <si>
    <t>Over-delivery type</t>
  </si>
  <si>
    <t>Based on estimates that a large thermal plant many stay open without a CM agreement.</t>
  </si>
  <si>
    <t>We assume nuclear stations will have a CM agreement if they are available.</t>
  </si>
  <si>
    <t>Estimate based on comparing assumptions in our 2020 Base Case with capacity contracted in the CM for delivery years 2017/18 to 2020/21. Potentially as much as 1.5 GW staying open but not contracted, although highly uncertain. It could also include early delivery of new build projects.</t>
  </si>
  <si>
    <t>Based on estimates of DSR without agreements from 2018/19</t>
  </si>
  <si>
    <t>Assumes over-delivery in line with high end of de-rating factor ranges with 5% reduction to reflect technical reliability (represents 2.0 GW for T-1 from 2020 ECR for 2024/25 and 3.1 GW for T-4 from 2022 ECR using 2026/27)</t>
  </si>
  <si>
    <t>Sum of over-delivery</t>
  </si>
  <si>
    <t>Assume 0.5 GW large thermal (e.g. CCGT) could close early in response to over-delivery from other sources plus lower imports from interconnectors, which may not be needed as much (assumes 1/3 of the differences between auction de-rating factors and lower end of previous modelled range)</t>
  </si>
  <si>
    <t>3.6 rounded</t>
  </si>
  <si>
    <t>4.4   rounded</t>
  </si>
  <si>
    <t>Duration Category (Hours)</t>
  </si>
  <si>
    <t>Capacity (MW)</t>
  </si>
  <si>
    <t>20+</t>
  </si>
  <si>
    <t>Duration of Event (hrs)</t>
  </si>
  <si>
    <t>Expected Quantity</t>
  </si>
  <si>
    <t>Proportion of events</t>
  </si>
  <si>
    <t>LOLE (hours/yr)</t>
  </si>
  <si>
    <t>Mean Event Duration (hrs)</t>
  </si>
  <si>
    <t>Expected Number of Events / yr</t>
  </si>
  <si>
    <t>Auction</t>
  </si>
  <si>
    <t>ECR recommendation (MW)</t>
  </si>
  <si>
    <t>SoS capacity set aside for T-1 (MW)</t>
  </si>
  <si>
    <t>SoS Initial Target Capacity (MW)</t>
  </si>
  <si>
    <t>Recommended Demand Curve adjustment after prequalification (MW)</t>
  </si>
  <si>
    <t>Recommended target capacity after prequalification (MW)</t>
  </si>
  <si>
    <t>SoS Final Target capacity (MW)</t>
  </si>
  <si>
    <t>Capacity secured in auction (MW)</t>
  </si>
  <si>
    <t>Auction clearing price (per kW/yr)</t>
  </si>
  <si>
    <t>TA 16/17</t>
  </si>
  <si>
    <t>TA 17/18</t>
  </si>
  <si>
    <t>EA 17/18</t>
  </si>
  <si>
    <t>T-4 18/19</t>
  </si>
  <si>
    <t>T-1 18/19</t>
  </si>
  <si>
    <t>T-4 19/20</t>
  </si>
  <si>
    <t>T-1 19/20</t>
  </si>
  <si>
    <t>T-4 20/21</t>
  </si>
  <si>
    <t>T-1 20/21</t>
  </si>
  <si>
    <t>T-4 21/22</t>
  </si>
  <si>
    <t>T-1 21/22</t>
  </si>
  <si>
    <t>T-3 22/23</t>
  </si>
  <si>
    <t>T-1 22/23</t>
  </si>
  <si>
    <t>T-4 23/24</t>
  </si>
  <si>
    <t>T-1 23/24</t>
  </si>
  <si>
    <t>T-4 24/25</t>
  </si>
  <si>
    <t>T-1 24/25</t>
  </si>
  <si>
    <t>T-4 25/26</t>
  </si>
  <si>
    <t>T-4 26/27</t>
  </si>
  <si>
    <t>T-4 27/28</t>
  </si>
  <si>
    <t>Region</t>
  </si>
  <si>
    <t>Variable</t>
  </si>
  <si>
    <t>Austria</t>
  </si>
  <si>
    <t>Fossil Gas</t>
  </si>
  <si>
    <t>Fossil Oil</t>
  </si>
  <si>
    <t>Hydro Proxies</t>
  </si>
  <si>
    <t>Hydro Pumped Storage</t>
  </si>
  <si>
    <t>Wind Onshore</t>
  </si>
  <si>
    <t>TYNDP Peakers</t>
  </si>
  <si>
    <t>Waste</t>
  </si>
  <si>
    <t>Wind Offshore</t>
  </si>
  <si>
    <t>Czech Republic</t>
  </si>
  <si>
    <t>Fossil Brown Coal/Lignite</t>
  </si>
  <si>
    <t>Fossil Hard Coal</t>
  </si>
  <si>
    <t>Fossil derived Gas</t>
  </si>
  <si>
    <t>Finland</t>
  </si>
  <si>
    <t>FI CHP District Heating</t>
  </si>
  <si>
    <t>FI CHP Industrial</t>
  </si>
  <si>
    <t>Marine</t>
  </si>
  <si>
    <t>Named New Fossil Gas</t>
  </si>
  <si>
    <t>Named New Nuclear</t>
  </si>
  <si>
    <t>Germany</t>
  </si>
  <si>
    <t>Italy</t>
  </si>
  <si>
    <t>Geothermal</t>
  </si>
  <si>
    <t>Luxembourg</t>
  </si>
  <si>
    <t>Poland</t>
  </si>
  <si>
    <t>Portugal</t>
  </si>
  <si>
    <t>SEM</t>
  </si>
  <si>
    <t>Hydro SEM</t>
  </si>
  <si>
    <t>Slovenia</t>
  </si>
  <si>
    <t>Spain</t>
  </si>
  <si>
    <t>Sweden</t>
  </si>
  <si>
    <t>Switzerland</t>
  </si>
  <si>
    <t>Battery</t>
  </si>
  <si>
    <t>Capacity (MWh)</t>
  </si>
  <si>
    <t>V2G</t>
  </si>
  <si>
    <t>Czech</t>
  </si>
  <si>
    <t>Demand</t>
  </si>
  <si>
    <t>Demand (TWh)</t>
  </si>
  <si>
    <t>Great Britain</t>
  </si>
  <si>
    <t>Figure 54: Base Case &amp; European Central Case  interconnector de-rating factors – cumulative probability</t>
  </si>
  <si>
    <t> Base Case ?</t>
  </si>
  <si>
    <t>Note: figure will only work for one scenario-sensitivity combination</t>
  </si>
  <si>
    <t>0.01</t>
  </si>
  <si>
    <t>0.02</t>
  </si>
  <si>
    <t>0.03</t>
  </si>
  <si>
    <t>0.04</t>
  </si>
  <si>
    <t>0.05</t>
  </si>
  <si>
    <t>0.06</t>
  </si>
  <si>
    <t>0.07</t>
  </si>
  <si>
    <t>0.08</t>
  </si>
  <si>
    <t>0.09</t>
  </si>
  <si>
    <t>0.1</t>
  </si>
  <si>
    <t>0.11</t>
  </si>
  <si>
    <t>0.12</t>
  </si>
  <si>
    <t>0.13</t>
  </si>
  <si>
    <t>0.14</t>
  </si>
  <si>
    <t>0.15</t>
  </si>
  <si>
    <t>0.16</t>
  </si>
  <si>
    <t>0.17</t>
  </si>
  <si>
    <t>0.18</t>
  </si>
  <si>
    <t>0.19</t>
  </si>
  <si>
    <t>0.2</t>
  </si>
  <si>
    <t>0.21</t>
  </si>
  <si>
    <t>0.22</t>
  </si>
  <si>
    <t>0.23</t>
  </si>
  <si>
    <t>0.24</t>
  </si>
  <si>
    <t>0.25</t>
  </si>
  <si>
    <t>0.26</t>
  </si>
  <si>
    <t>0.27</t>
  </si>
  <si>
    <t>0.28</t>
  </si>
  <si>
    <t>0.29</t>
  </si>
  <si>
    <t>0.3</t>
  </si>
  <si>
    <t>0.31</t>
  </si>
  <si>
    <t>0.32</t>
  </si>
  <si>
    <t>0.33</t>
  </si>
  <si>
    <t>0.34</t>
  </si>
  <si>
    <t>0.35</t>
  </si>
  <si>
    <t>0.36</t>
  </si>
  <si>
    <t>0.37</t>
  </si>
  <si>
    <t>0.38</t>
  </si>
  <si>
    <t>0.39</t>
  </si>
  <si>
    <t>0.4</t>
  </si>
  <si>
    <t>0.41</t>
  </si>
  <si>
    <t>0.42</t>
  </si>
  <si>
    <t>0.43</t>
  </si>
  <si>
    <t>0.44</t>
  </si>
  <si>
    <t>0.45</t>
  </si>
  <si>
    <t>0.46</t>
  </si>
  <si>
    <t>0.47</t>
  </si>
  <si>
    <t>0.48</t>
  </si>
  <si>
    <t>0.49</t>
  </si>
  <si>
    <t>0.5</t>
  </si>
  <si>
    <t>0.51</t>
  </si>
  <si>
    <t>0.52</t>
  </si>
  <si>
    <t>0.53</t>
  </si>
  <si>
    <t>0.54</t>
  </si>
  <si>
    <t>0.55</t>
  </si>
  <si>
    <t>0.56</t>
  </si>
  <si>
    <t>0.57</t>
  </si>
  <si>
    <t>0.58</t>
  </si>
  <si>
    <t>0.59</t>
  </si>
  <si>
    <t>0.6</t>
  </si>
  <si>
    <t>0.61</t>
  </si>
  <si>
    <t>0.62</t>
  </si>
  <si>
    <t>0.63</t>
  </si>
  <si>
    <t>0.64</t>
  </si>
  <si>
    <t>0.65</t>
  </si>
  <si>
    <t>0.66</t>
  </si>
  <si>
    <t>0.67</t>
  </si>
  <si>
    <t>0.68</t>
  </si>
  <si>
    <t>0.69</t>
  </si>
  <si>
    <t>0.7</t>
  </si>
  <si>
    <t>0.71</t>
  </si>
  <si>
    <t>0.72</t>
  </si>
  <si>
    <t>0.73</t>
  </si>
  <si>
    <t>0.74</t>
  </si>
  <si>
    <t>0.75</t>
  </si>
  <si>
    <t>0.76</t>
  </si>
  <si>
    <t>0.77</t>
  </si>
  <si>
    <t>0.78</t>
  </si>
  <si>
    <t>0.79</t>
  </si>
  <si>
    <t>0.8</t>
  </si>
  <si>
    <t>0.81</t>
  </si>
  <si>
    <t>0.82</t>
  </si>
  <si>
    <t>0.83</t>
  </si>
  <si>
    <t>0.84</t>
  </si>
  <si>
    <t>0.85</t>
  </si>
  <si>
    <t>0.86</t>
  </si>
  <si>
    <t>0.87</t>
  </si>
  <si>
    <t>0.88</t>
  </si>
  <si>
    <t>0.89</t>
  </si>
  <si>
    <t>0.9</t>
  </si>
  <si>
    <t>0.91</t>
  </si>
  <si>
    <t>0.92</t>
  </si>
  <si>
    <t>0.93</t>
  </si>
  <si>
    <t>0.94</t>
  </si>
  <si>
    <t>0.95</t>
  </si>
  <si>
    <t>0.96</t>
  </si>
  <si>
    <t>0.97</t>
  </si>
  <si>
    <t>0.98</t>
  </si>
  <si>
    <t>0.99</t>
  </si>
  <si>
    <t>0.100</t>
  </si>
  <si>
    <t>Figure 55: Base Case interconnector derating for reduced wind output sensitivity.  Steps of 10%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</si>
</sst>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quot;£&quot;#,##0.00_);[Red]\(&quot;£&quot;#,##0.00\)"/>
    <numFmt numFmtId="166" formatCode="0.0"/>
    <numFmt numFmtId="167" formatCode="_-* #,##0_-;\-* #,##0_-;_-* &quot;-&quot;??_-;_-@_-"/>
    <numFmt numFmtId="168" formatCode="0.0%"/>
    <numFmt numFmtId="169" formatCode="0.000"/>
    <numFmt numFmtId="170" formatCode="&quot;£&quot;0.00,,&quot;m&quot;"/>
  </numFmts>
  <fonts count="9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rgb="FFF26522"/>
      <name val="Arial"/>
      <family val="2"/>
    </font>
    <font>
      <b/>
      <sz val="9"/>
      <color rgb="FFFFFFFF"/>
      <name val="Arial"/>
      <family val="2"/>
    </font>
    <font>
      <b/>
      <sz val="9"/>
      <color rgb="FF333333"/>
      <name val="Arial"/>
      <family val="2"/>
    </font>
    <font>
      <sz val="9"/>
      <color rgb="FF333333"/>
      <name val="Arial"/>
      <family val="2"/>
    </font>
    <font>
      <sz val="9"/>
      <color theme="1"/>
      <name val="Arial"/>
      <family val="2"/>
    </font>
    <font>
      <u/>
      <sz val="11"/>
      <color theme="10"/>
      <name val="Calibri"/>
      <family val="2"/>
      <scheme val="minor"/>
    </font>
    <font>
      <sz val="9"/>
      <color rgb="FF000000"/>
      <name val="Arial"/>
      <family val="2"/>
    </font>
    <font>
      <sz val="10"/>
      <color rgb="FF000000"/>
      <name val="Arial"/>
      <family val="2"/>
    </font>
    <font>
      <b/>
      <sz val="11"/>
      <color rgb="FFF26522"/>
      <name val="Arial"/>
      <family val="2"/>
    </font>
    <font>
      <sz val="11"/>
      <color rgb="FF333333"/>
      <name val="Arial"/>
      <family val="2"/>
    </font>
    <font>
      <sz val="11"/>
      <color theme="1"/>
      <name val="Arial"/>
      <family val="2"/>
    </font>
    <font>
      <b/>
      <sz val="9"/>
      <color rgb="FFF26522"/>
      <name val="Arial"/>
      <family val="2"/>
    </font>
    <font>
      <sz val="10"/>
      <name val="Arial"/>
      <family val="2"/>
    </font>
    <font>
      <sz val="11"/>
      <color indexed="9"/>
      <name val="Calibri"/>
      <family val="2"/>
    </font>
    <font>
      <sz val="11"/>
      <color theme="1"/>
      <name val="Times New Roman"/>
      <family val="2"/>
    </font>
    <font>
      <sz val="12"/>
      <color theme="1"/>
      <name val="Arial"/>
      <family val="2"/>
    </font>
    <font>
      <b/>
      <sz val="16"/>
      <color theme="0"/>
      <name val="Arial"/>
      <family val="2"/>
    </font>
    <font>
      <u/>
      <sz val="11"/>
      <color theme="10"/>
      <name val="Arial"/>
      <family val="2"/>
    </font>
    <font>
      <sz val="12"/>
      <name val="Arial"/>
      <family val="2"/>
    </font>
    <font>
      <b/>
      <sz val="10"/>
      <color rgb="FFFFFFFF"/>
      <name val="Arial"/>
      <family val="2"/>
    </font>
    <font>
      <u/>
      <sz val="10"/>
      <color theme="10"/>
      <name val="Arial"/>
      <family val="2"/>
    </font>
    <font>
      <sz val="11"/>
      <color rgb="FF454545"/>
      <name val="Arial"/>
      <family val="2"/>
    </font>
    <font>
      <u/>
      <sz val="10"/>
      <color indexed="12"/>
      <name val="MS Sans Serif"/>
      <family val="2"/>
    </font>
    <font>
      <sz val="10"/>
      <name val="MS Sans Serif"/>
      <family val="2"/>
    </font>
    <font>
      <sz val="10"/>
      <color rgb="FF333333"/>
      <name val="Arial"/>
      <family val="2"/>
    </font>
    <font>
      <i/>
      <sz val="9"/>
      <color rgb="FF454545"/>
      <name val="Arial"/>
      <family val="2"/>
    </font>
    <font>
      <sz val="8"/>
      <name val="Calibri"/>
      <family val="2"/>
      <scheme val="minor"/>
    </font>
    <font>
      <sz val="16"/>
      <color theme="0"/>
      <name val="Calibri"/>
      <family val="2"/>
      <scheme val="minor"/>
    </font>
    <font>
      <sz val="11"/>
      <name val="Arial"/>
      <family val="2"/>
    </font>
    <font>
      <b/>
      <sz val="11"/>
      <name val="Arial"/>
      <family val="2"/>
    </font>
    <font>
      <b/>
      <sz val="12"/>
      <color rgb="FF454545"/>
      <name val="Arial"/>
      <family val="2"/>
    </font>
    <font>
      <u/>
      <sz val="11"/>
      <color rgb="FF454545"/>
      <name val="Arial"/>
      <family val="2"/>
    </font>
    <font>
      <sz val="11"/>
      <color rgb="FFFFBF22"/>
      <name val="Calibri"/>
      <family val="2"/>
      <scheme val="minor"/>
    </font>
    <font>
      <sz val="16"/>
      <color theme="0"/>
      <name val="Arial"/>
      <family val="2"/>
    </font>
    <font>
      <b/>
      <sz val="10"/>
      <color rgb="FFED7D31"/>
      <name val="Arial"/>
      <family val="2"/>
    </font>
    <font>
      <b/>
      <sz val="11"/>
      <color rgb="FFFF0000"/>
      <name val="Calibri"/>
      <family val="2"/>
      <scheme val="minor"/>
    </font>
    <font>
      <b/>
      <sz val="12"/>
      <color rgb="FFFF0000"/>
      <name val="Calibri"/>
      <family val="2"/>
      <scheme val="minor"/>
    </font>
    <font>
      <u/>
      <sz val="11"/>
      <name val="Arial"/>
      <family val="2"/>
    </font>
    <font>
      <b/>
      <u/>
      <sz val="11"/>
      <name val="Arial"/>
      <family val="2"/>
    </font>
    <font>
      <i/>
      <sz val="11"/>
      <color rgb="FF454545"/>
      <name val="Calibri"/>
      <family val="2"/>
      <scheme val="minor"/>
    </font>
    <font>
      <i/>
      <sz val="9"/>
      <color theme="1"/>
      <name val="Arial"/>
      <family val="2"/>
    </font>
    <font>
      <i/>
      <sz val="10"/>
      <color rgb="FF454545"/>
      <name val="Arial"/>
      <family val="2"/>
    </font>
    <font>
      <b/>
      <sz val="9"/>
      <color theme="1"/>
      <name val="Arial"/>
      <family val="2"/>
    </font>
    <font>
      <b/>
      <sz val="9"/>
      <color theme="0"/>
      <name val="Arial"/>
      <family val="2"/>
    </font>
    <font>
      <i/>
      <sz val="10"/>
      <color theme="1"/>
      <name val="Arial"/>
      <family val="2"/>
    </font>
    <font>
      <b/>
      <sz val="9"/>
      <color rgb="FF000000"/>
      <name val="Arial"/>
      <family val="2"/>
    </font>
    <font>
      <sz val="11"/>
      <color rgb="FF454546"/>
      <name val="Arial"/>
      <family val="2"/>
    </font>
    <font>
      <b/>
      <sz val="11"/>
      <color rgb="FF454546"/>
      <name val="Arial"/>
      <family val="2"/>
    </font>
    <font>
      <u/>
      <sz val="11"/>
      <color rgb="FF454546"/>
      <name val="Arial"/>
      <family val="2"/>
    </font>
    <font>
      <sz val="12"/>
      <color rgb="FF454546"/>
      <name val="Arial"/>
      <family val="2"/>
    </font>
    <font>
      <b/>
      <sz val="11"/>
      <color rgb="FFFFFFFF"/>
      <name val="Arial"/>
      <family val="2"/>
    </font>
    <font>
      <sz val="11"/>
      <color theme="0" tint="-0.499984740745262"/>
      <name val="Calibri"/>
      <family val="2"/>
      <scheme val="minor"/>
    </font>
    <font>
      <u/>
      <sz val="11"/>
      <color rgb="FF0070C0"/>
      <name val="Arial"/>
      <family val="2"/>
    </font>
    <font>
      <sz val="11"/>
      <color rgb="FF002F5F"/>
      <name val="Calibri"/>
      <family val="2"/>
    </font>
    <font>
      <b/>
      <sz val="11"/>
      <color rgb="FFFFBF22"/>
      <name val="Arial"/>
      <family val="2"/>
    </font>
    <font>
      <b/>
      <sz val="11"/>
      <color rgb="FFFFBF22"/>
      <name val="Calibri"/>
      <family val="2"/>
      <scheme val="minor"/>
    </font>
    <font>
      <b/>
      <sz val="9"/>
      <name val="Arial"/>
      <family val="2"/>
    </font>
    <font>
      <b/>
      <sz val="12"/>
      <color theme="0"/>
      <name val="Arial"/>
      <family val="2"/>
    </font>
    <font>
      <sz val="8"/>
      <color theme="1"/>
      <name val="Arial"/>
      <family val="2"/>
    </font>
    <font>
      <b/>
      <sz val="8"/>
      <color rgb="FFFFFFFF"/>
      <name val="Arial"/>
      <family val="2"/>
    </font>
    <font>
      <sz val="8"/>
      <color rgb="FF333333"/>
      <name val="Arial"/>
      <family val="2"/>
    </font>
    <font>
      <b/>
      <sz val="12"/>
      <color theme="1"/>
      <name val="Arial"/>
      <family val="2"/>
    </font>
    <font>
      <b/>
      <sz val="9"/>
      <color rgb="FF454545"/>
      <name val="Arial"/>
      <family val="2"/>
    </font>
    <font>
      <sz val="9"/>
      <color rgb="FF454545"/>
      <name val="Arial"/>
      <family val="2"/>
    </font>
    <font>
      <sz val="9"/>
      <color rgb="FFFFFFFF"/>
      <name val="Arial"/>
      <family val="2"/>
    </font>
    <font>
      <sz val="10"/>
      <color rgb="FF000000"/>
      <name val="HelveticaNeueLT Pro 55 Roman"/>
    </font>
    <font>
      <sz val="10"/>
      <color theme="1"/>
      <name val="HelveticaNeueLT Pro 55 Roman"/>
    </font>
    <font>
      <b/>
      <sz val="10"/>
      <name val="Arial"/>
      <family val="2"/>
    </font>
    <font>
      <sz val="11"/>
      <name val="Calibri"/>
      <family val="2"/>
      <scheme val="minor"/>
    </font>
    <font>
      <b/>
      <sz val="11"/>
      <color theme="0"/>
      <name val="Arial"/>
      <family val="2"/>
    </font>
    <font>
      <b/>
      <sz val="10"/>
      <color rgb="FFFFFFFF"/>
      <name val="Arial"/>
    </font>
    <font>
      <sz val="9"/>
      <color rgb="FF333333"/>
      <name val="Arial"/>
    </font>
    <font>
      <sz val="8"/>
      <name val="Arial"/>
      <family val="2"/>
    </font>
    <font>
      <sz val="9"/>
      <color theme="1"/>
      <name val="Arial"/>
    </font>
    <font>
      <sz val="9"/>
      <color rgb="FF454545"/>
      <name val="Arial"/>
    </font>
    <font>
      <u/>
      <sz val="11"/>
      <color rgb="FF454545"/>
      <name val="Arial"/>
    </font>
    <font>
      <sz val="11"/>
      <color rgb="FF454546"/>
      <name val="Arial"/>
    </font>
    <font>
      <sz val="8"/>
      <color theme="1"/>
      <name val="Arial"/>
    </font>
    <font>
      <b/>
      <sz val="16"/>
      <color theme="0"/>
      <name val="Arial"/>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6522"/>
        <bgColor indexed="64"/>
      </patternFill>
    </fill>
    <fill>
      <patternFill patternType="solid">
        <fgColor rgb="FFFFFFFF"/>
        <bgColor indexed="64"/>
      </patternFill>
    </fill>
    <fill>
      <patternFill patternType="solid">
        <fgColor theme="0"/>
        <bgColor indexed="64"/>
      </patternFill>
    </fill>
    <fill>
      <patternFill patternType="solid">
        <fgColor indexed="30"/>
      </patternFill>
    </fill>
    <fill>
      <patternFill patternType="solid">
        <fgColor rgb="FFD99795"/>
        <bgColor indexed="64"/>
      </patternFill>
    </fill>
    <fill>
      <patternFill patternType="solid">
        <fgColor theme="5"/>
        <bgColor indexed="64"/>
      </patternFill>
    </fill>
    <fill>
      <patternFill patternType="solid">
        <fgColor rgb="FFFFBF22"/>
        <bgColor indexed="64"/>
      </patternFill>
    </fill>
    <fill>
      <patternFill patternType="solid">
        <fgColor rgb="FFED7D31"/>
        <bgColor indexed="64"/>
      </patternFill>
    </fill>
    <fill>
      <patternFill patternType="solid">
        <fgColor theme="0" tint="-4.9989318521683403E-2"/>
        <bgColor indexed="64"/>
      </patternFill>
    </fill>
    <fill>
      <patternFill patternType="solid">
        <fgColor rgb="FF7BD0E2"/>
        <bgColor indexed="64"/>
      </patternFill>
    </fill>
    <fill>
      <patternFill patternType="solid">
        <fgColor rgb="FFFFFF00"/>
        <bgColor indexed="64"/>
      </patternFill>
    </fill>
    <fill>
      <patternFill patternType="solid">
        <fgColor rgb="FFF26522"/>
        <bgColor rgb="FF000000"/>
      </patternFill>
    </fill>
  </fills>
  <borders count="1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26522"/>
      </left>
      <right style="medium">
        <color rgb="FFF26522"/>
      </right>
      <top style="medium">
        <color rgb="FFF26522"/>
      </top>
      <bottom style="medium">
        <color rgb="FFF26522"/>
      </bottom>
      <diagonal/>
    </border>
    <border>
      <left/>
      <right style="medium">
        <color rgb="FFF26522"/>
      </right>
      <top style="medium">
        <color rgb="FFF26522"/>
      </top>
      <bottom style="medium">
        <color rgb="FFF26522"/>
      </bottom>
      <diagonal/>
    </border>
    <border>
      <left style="medium">
        <color rgb="FFF26522"/>
      </left>
      <right style="medium">
        <color rgb="FFF26522"/>
      </right>
      <top/>
      <bottom style="medium">
        <color rgb="FFF26522"/>
      </bottom>
      <diagonal/>
    </border>
    <border>
      <left/>
      <right style="medium">
        <color rgb="FFF26522"/>
      </right>
      <top/>
      <bottom style="medium">
        <color rgb="FFF26522"/>
      </bottom>
      <diagonal/>
    </border>
    <border>
      <left style="medium">
        <color rgb="FFF26522"/>
      </left>
      <right style="medium">
        <color rgb="FFFFFFFF"/>
      </right>
      <top style="medium">
        <color rgb="FFF26522"/>
      </top>
      <bottom style="medium">
        <color rgb="FFF26522"/>
      </bottom>
      <diagonal/>
    </border>
    <border>
      <left/>
      <right style="medium">
        <color rgb="FFFFFFFF"/>
      </right>
      <top style="medium">
        <color rgb="FFF26522"/>
      </top>
      <bottom style="medium">
        <color rgb="FFF26522"/>
      </bottom>
      <diagonal/>
    </border>
    <border>
      <left style="medium">
        <color rgb="FFF26522"/>
      </left>
      <right style="medium">
        <color rgb="FFF26522"/>
      </right>
      <top/>
      <bottom/>
      <diagonal/>
    </border>
    <border>
      <left/>
      <right style="medium">
        <color rgb="FFF26522"/>
      </right>
      <top/>
      <bottom/>
      <diagonal/>
    </border>
    <border>
      <left style="medium">
        <color rgb="FFF26522"/>
      </left>
      <right/>
      <top style="medium">
        <color rgb="FFF26522"/>
      </top>
      <bottom/>
      <diagonal/>
    </border>
    <border>
      <left/>
      <right/>
      <top style="medium">
        <color rgb="FFF26522"/>
      </top>
      <bottom style="medium">
        <color rgb="FFF26522"/>
      </bottom>
      <diagonal/>
    </border>
    <border>
      <left/>
      <right style="medium">
        <color rgb="FFF2652B"/>
      </right>
      <top/>
      <bottom style="medium">
        <color rgb="FFF2652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454545"/>
      </left>
      <right style="thin">
        <color theme="0"/>
      </right>
      <top style="medium">
        <color rgb="FF454545"/>
      </top>
      <bottom style="medium">
        <color rgb="FF454545"/>
      </bottom>
      <diagonal/>
    </border>
    <border>
      <left style="thin">
        <color theme="0"/>
      </left>
      <right style="thin">
        <color theme="0"/>
      </right>
      <top style="medium">
        <color rgb="FF454545"/>
      </top>
      <bottom style="medium">
        <color rgb="FF454545"/>
      </bottom>
      <diagonal/>
    </border>
    <border>
      <left style="thin">
        <color theme="0"/>
      </left>
      <right style="medium">
        <color rgb="FF454545"/>
      </right>
      <top style="medium">
        <color rgb="FF454545"/>
      </top>
      <bottom style="medium">
        <color rgb="FF454545"/>
      </bottom>
      <diagonal/>
    </border>
    <border>
      <left style="medium">
        <color rgb="FF454545"/>
      </left>
      <right style="thin">
        <color theme="0"/>
      </right>
      <top style="medium">
        <color rgb="FF454545"/>
      </top>
      <bottom style="thin">
        <color theme="0"/>
      </bottom>
      <diagonal/>
    </border>
    <border>
      <left style="thin">
        <color theme="0"/>
      </left>
      <right style="thin">
        <color theme="0"/>
      </right>
      <top style="medium">
        <color rgb="FF454545"/>
      </top>
      <bottom style="thin">
        <color theme="0"/>
      </bottom>
      <diagonal/>
    </border>
    <border>
      <left style="thin">
        <color theme="0"/>
      </left>
      <right style="medium">
        <color rgb="FF454545"/>
      </right>
      <top style="medium">
        <color rgb="FF454545"/>
      </top>
      <bottom style="thin">
        <color theme="0"/>
      </bottom>
      <diagonal/>
    </border>
    <border>
      <left style="medium">
        <color rgb="FF454545"/>
      </left>
      <right style="thin">
        <color theme="0"/>
      </right>
      <top style="thin">
        <color theme="0"/>
      </top>
      <bottom style="thin">
        <color theme="0"/>
      </bottom>
      <diagonal/>
    </border>
    <border>
      <left style="thin">
        <color theme="0"/>
      </left>
      <right style="medium">
        <color rgb="FF454545"/>
      </right>
      <top style="thin">
        <color theme="0"/>
      </top>
      <bottom style="thin">
        <color theme="0"/>
      </bottom>
      <diagonal/>
    </border>
    <border>
      <left style="medium">
        <color rgb="FF454545"/>
      </left>
      <right style="thin">
        <color theme="0"/>
      </right>
      <top style="thin">
        <color theme="0"/>
      </top>
      <bottom/>
      <diagonal/>
    </border>
    <border>
      <left style="thin">
        <color theme="0"/>
      </left>
      <right style="medium">
        <color rgb="FF454545"/>
      </right>
      <top style="thin">
        <color theme="0"/>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
      <left style="medium">
        <color rgb="FFF26522"/>
      </left>
      <right style="medium">
        <color rgb="FFF26522"/>
      </right>
      <top style="medium">
        <color rgb="FFF26522"/>
      </top>
      <bottom style="thin">
        <color theme="0"/>
      </bottom>
      <diagonal/>
    </border>
    <border>
      <left style="medium">
        <color rgb="FFF26522"/>
      </left>
      <right style="medium">
        <color rgb="FFF26522"/>
      </right>
      <top style="thin">
        <color theme="0"/>
      </top>
      <bottom style="thin">
        <color theme="0"/>
      </bottom>
      <diagonal/>
    </border>
    <border>
      <left style="medium">
        <color rgb="FFF26522"/>
      </left>
      <right style="medium">
        <color rgb="FFF26522"/>
      </right>
      <top style="thin">
        <color theme="0"/>
      </top>
      <bottom style="medium">
        <color rgb="FFF26522"/>
      </bottom>
      <diagonal/>
    </border>
    <border>
      <left style="medium">
        <color rgb="FFF26522"/>
      </left>
      <right style="medium">
        <color rgb="FFF26522"/>
      </right>
      <top style="medium">
        <color rgb="FFF26522"/>
      </top>
      <bottom style="medium">
        <color theme="0"/>
      </bottom>
      <diagonal/>
    </border>
    <border>
      <left style="medium">
        <color rgb="FFF26522"/>
      </left>
      <right style="medium">
        <color rgb="FFF26522"/>
      </right>
      <top style="medium">
        <color theme="0"/>
      </top>
      <bottom style="medium">
        <color theme="0"/>
      </bottom>
      <diagonal/>
    </border>
    <border>
      <left style="medium">
        <color rgb="FFF26522"/>
      </left>
      <right style="medium">
        <color rgb="FFF26522"/>
      </right>
      <top style="medium">
        <color theme="0"/>
      </top>
      <bottom style="medium">
        <color rgb="FFF26522"/>
      </bottom>
      <diagonal/>
    </border>
    <border>
      <left style="medium">
        <color rgb="FFF26522"/>
      </left>
      <right style="medium">
        <color rgb="FFF26522"/>
      </right>
      <top style="medium">
        <color rgb="FFF26522"/>
      </top>
      <bottom/>
      <diagonal/>
    </border>
    <border>
      <left/>
      <right/>
      <top style="thin">
        <color theme="0"/>
      </top>
      <bottom style="thin">
        <color theme="0"/>
      </bottom>
      <diagonal/>
    </border>
    <border>
      <left style="medium">
        <color rgb="FFF26522"/>
      </left>
      <right style="thin">
        <color theme="0"/>
      </right>
      <top style="medium">
        <color rgb="FFF26522"/>
      </top>
      <bottom style="medium">
        <color rgb="FFF26522"/>
      </bottom>
      <diagonal/>
    </border>
    <border>
      <left style="thin">
        <color theme="0"/>
      </left>
      <right style="medium">
        <color rgb="FFF26522"/>
      </right>
      <top style="medium">
        <color rgb="FFF26522"/>
      </top>
      <bottom style="medium">
        <color rgb="FFF26522"/>
      </bottom>
      <diagonal/>
    </border>
    <border>
      <left style="thin">
        <color theme="0"/>
      </left>
      <right/>
      <top/>
      <bottom/>
      <diagonal/>
    </border>
    <border>
      <left/>
      <right/>
      <top style="medium">
        <color rgb="FFF26522"/>
      </top>
      <bottom/>
      <diagonal/>
    </border>
    <border>
      <left/>
      <right/>
      <top/>
      <bottom style="medium">
        <color rgb="FFED7D31"/>
      </bottom>
      <diagonal/>
    </border>
    <border>
      <left/>
      <right style="thin">
        <color theme="0"/>
      </right>
      <top style="medium">
        <color rgb="FFF26522"/>
      </top>
      <bottom/>
      <diagonal/>
    </border>
    <border>
      <left/>
      <right style="medium">
        <color rgb="FFF26522"/>
      </right>
      <top style="medium">
        <color rgb="FFF26522"/>
      </top>
      <bottom/>
      <diagonal/>
    </border>
    <border>
      <left style="thin">
        <color theme="0"/>
      </left>
      <right style="thin">
        <color theme="0"/>
      </right>
      <top style="medium">
        <color rgb="FFF26522"/>
      </top>
      <bottom style="medium">
        <color rgb="FFF26522"/>
      </bottom>
      <diagonal/>
    </border>
    <border>
      <left style="medium">
        <color rgb="FFF26522"/>
      </left>
      <right style="thin">
        <color theme="0"/>
      </right>
      <top style="medium">
        <color rgb="FFF26522"/>
      </top>
      <bottom style="thin">
        <color theme="0"/>
      </bottom>
      <diagonal/>
    </border>
    <border>
      <left style="thin">
        <color theme="0"/>
      </left>
      <right style="thin">
        <color theme="0"/>
      </right>
      <top style="medium">
        <color rgb="FFF26522"/>
      </top>
      <bottom style="thin">
        <color theme="0"/>
      </bottom>
      <diagonal/>
    </border>
    <border>
      <left style="thin">
        <color theme="0"/>
      </left>
      <right style="medium">
        <color rgb="FFF26522"/>
      </right>
      <top style="medium">
        <color rgb="FFF26522"/>
      </top>
      <bottom style="thin">
        <color theme="0"/>
      </bottom>
      <diagonal/>
    </border>
    <border>
      <left style="medium">
        <color rgb="FFF26522"/>
      </left>
      <right style="thin">
        <color theme="0"/>
      </right>
      <top style="thin">
        <color theme="0"/>
      </top>
      <bottom style="medium">
        <color rgb="FFF26522"/>
      </bottom>
      <diagonal/>
    </border>
    <border>
      <left style="thin">
        <color theme="0"/>
      </left>
      <right style="thin">
        <color theme="0"/>
      </right>
      <top style="thin">
        <color theme="0"/>
      </top>
      <bottom style="medium">
        <color rgb="FFF26522"/>
      </bottom>
      <diagonal/>
    </border>
    <border>
      <left style="thin">
        <color theme="0"/>
      </left>
      <right style="medium">
        <color rgb="FFF26522"/>
      </right>
      <top style="thin">
        <color theme="0"/>
      </top>
      <bottom style="medium">
        <color rgb="FFF26522"/>
      </bottom>
      <diagonal/>
    </border>
    <border>
      <left/>
      <right/>
      <top/>
      <bottom style="medium">
        <color rgb="FFF26522"/>
      </bottom>
      <diagonal/>
    </border>
    <border>
      <left/>
      <right/>
      <top style="medium">
        <color rgb="FFF26522"/>
      </top>
      <bottom style="thin">
        <color theme="0"/>
      </bottom>
      <diagonal/>
    </border>
    <border>
      <left/>
      <right style="medium">
        <color rgb="FFF26522"/>
      </right>
      <top style="medium">
        <color rgb="FFF26522"/>
      </top>
      <bottom style="thin">
        <color theme="0"/>
      </bottom>
      <diagonal/>
    </border>
    <border>
      <left/>
      <right/>
      <top style="medium">
        <color rgb="FFED7D31"/>
      </top>
      <bottom/>
      <diagonal/>
    </border>
    <border>
      <left/>
      <right style="thin">
        <color theme="0"/>
      </right>
      <top style="medium">
        <color rgb="FFED7D31"/>
      </top>
      <bottom/>
      <diagonal/>
    </border>
    <border>
      <left/>
      <right style="thin">
        <color theme="0"/>
      </right>
      <top/>
      <bottom style="medium">
        <color rgb="FFED7D31"/>
      </bottom>
      <diagonal/>
    </border>
    <border>
      <left style="medium">
        <color rgb="FFF26522"/>
      </left>
      <right style="medium">
        <color rgb="FFFFFFFF"/>
      </right>
      <top style="medium">
        <color rgb="FFF26522"/>
      </top>
      <bottom/>
      <diagonal/>
    </border>
    <border>
      <left/>
      <right style="thin">
        <color theme="0"/>
      </right>
      <top/>
      <bottom/>
      <diagonal/>
    </border>
    <border>
      <left/>
      <right style="thin">
        <color theme="0"/>
      </right>
      <top style="medium">
        <color rgb="FFF26522"/>
      </top>
      <bottom style="medium">
        <color rgb="FFF26522"/>
      </bottom>
      <diagonal/>
    </border>
    <border>
      <left style="medium">
        <color theme="5"/>
      </left>
      <right style="thin">
        <color theme="0"/>
      </right>
      <top style="medium">
        <color theme="5"/>
      </top>
      <bottom style="medium">
        <color theme="5"/>
      </bottom>
      <diagonal/>
    </border>
    <border>
      <left style="thin">
        <color theme="0"/>
      </left>
      <right style="thin">
        <color theme="0"/>
      </right>
      <top style="medium">
        <color theme="5"/>
      </top>
      <bottom style="medium">
        <color theme="5"/>
      </bottom>
      <diagonal/>
    </border>
    <border>
      <left style="thin">
        <color theme="0"/>
      </left>
      <right style="medium">
        <color theme="5"/>
      </right>
      <top style="medium">
        <color theme="5"/>
      </top>
      <bottom style="medium">
        <color theme="5"/>
      </bottom>
      <diagonal/>
    </border>
    <border>
      <left style="medium">
        <color theme="5"/>
      </left>
      <right style="medium">
        <color rgb="FFF26522"/>
      </right>
      <top style="medium">
        <color theme="5"/>
      </top>
      <bottom style="medium">
        <color rgb="FFF26522"/>
      </bottom>
      <diagonal/>
    </border>
    <border>
      <left style="medium">
        <color rgb="FFF26522"/>
      </left>
      <right style="medium">
        <color theme="5"/>
      </right>
      <top style="medium">
        <color theme="5"/>
      </top>
      <bottom style="medium">
        <color rgb="FFF26522"/>
      </bottom>
      <diagonal/>
    </border>
    <border>
      <left style="medium">
        <color theme="5"/>
      </left>
      <right style="medium">
        <color rgb="FFF26522"/>
      </right>
      <top style="medium">
        <color rgb="FFF26522"/>
      </top>
      <bottom style="medium">
        <color rgb="FFF26522"/>
      </bottom>
      <diagonal/>
    </border>
    <border>
      <left/>
      <right style="medium">
        <color theme="5"/>
      </right>
      <top/>
      <bottom style="medium">
        <color rgb="FFF26522"/>
      </bottom>
      <diagonal/>
    </border>
    <border>
      <left style="medium">
        <color theme="5"/>
      </left>
      <right style="medium">
        <color rgb="FFF26522"/>
      </right>
      <top style="medium">
        <color rgb="FFF26522"/>
      </top>
      <bottom style="medium">
        <color theme="5"/>
      </bottom>
      <diagonal/>
    </border>
    <border>
      <left/>
      <right style="medium">
        <color theme="5"/>
      </right>
      <top/>
      <bottom style="medium">
        <color theme="5"/>
      </bottom>
      <diagonal/>
    </border>
    <border>
      <left/>
      <right style="medium">
        <color theme="5"/>
      </right>
      <top style="medium">
        <color theme="5"/>
      </top>
      <bottom style="medium">
        <color rgb="FFF26522"/>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theme="0"/>
      </right>
      <top style="medium">
        <color indexed="64"/>
      </top>
      <bottom/>
      <diagonal/>
    </border>
    <border>
      <left style="thin">
        <color theme="0"/>
      </left>
      <right style="thin">
        <color theme="0"/>
      </right>
      <top style="medium">
        <color indexed="64"/>
      </top>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right style="thin">
        <color theme="0"/>
      </right>
      <top/>
      <bottom style="medium">
        <color rgb="FFF26522"/>
      </bottom>
      <diagonal/>
    </border>
    <border>
      <left style="thin">
        <color theme="0"/>
      </left>
      <right style="thin">
        <color theme="0"/>
      </right>
      <top/>
      <bottom style="medium">
        <color rgb="FFF26522"/>
      </bottom>
      <diagonal/>
    </border>
    <border>
      <left style="medium">
        <color rgb="FFF26522"/>
      </left>
      <right style="medium">
        <color rgb="FFFFFFFF"/>
      </right>
      <top style="medium">
        <color rgb="FFFFFFFF"/>
      </top>
      <bottom style="medium">
        <color rgb="FFF26522"/>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right style="medium">
        <color rgb="FFF26522"/>
      </right>
      <top style="medium">
        <color rgb="FFFFFFFF"/>
      </top>
      <bottom style="medium">
        <color rgb="FFFFFFFF"/>
      </bottom>
      <diagonal/>
    </border>
    <border>
      <left style="medium">
        <color rgb="FFF26522"/>
      </left>
      <right style="medium">
        <color rgb="FFFFFFFF"/>
      </right>
      <top/>
      <bottom style="medium">
        <color rgb="FFF26522"/>
      </bottom>
      <diagonal/>
    </border>
    <border>
      <left/>
      <right style="medium">
        <color rgb="FFFFFFFF"/>
      </right>
      <top/>
      <bottom style="medium">
        <color rgb="FFF26522"/>
      </bottom>
      <diagonal/>
    </border>
    <border>
      <left style="medium">
        <color rgb="FFFFFFFF"/>
      </left>
      <right/>
      <top style="medium">
        <color rgb="FFFFFFFF"/>
      </top>
      <bottom style="medium">
        <color rgb="FFFFFFFF"/>
      </bottom>
      <diagonal/>
    </border>
    <border>
      <left style="medium">
        <color rgb="FFFFFFFF"/>
      </left>
      <right/>
      <top style="medium">
        <color rgb="FFF26522"/>
      </top>
      <bottom style="medium">
        <color rgb="FFF26522"/>
      </bottom>
      <diagonal/>
    </border>
    <border>
      <left style="medium">
        <color rgb="FFFFFFFF"/>
      </left>
      <right style="medium">
        <color rgb="FFFFFFFF"/>
      </right>
      <top/>
      <bottom style="medium">
        <color rgb="FFF26522"/>
      </bottom>
      <diagonal/>
    </border>
    <border>
      <left style="medium">
        <color rgb="FFF26522"/>
      </left>
      <right/>
      <top style="medium">
        <color rgb="FFF26522"/>
      </top>
      <bottom style="medium">
        <color rgb="FFF26522"/>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right style="medium">
        <color rgb="FFFFFFFF"/>
      </right>
      <top style="medium">
        <color rgb="FFF26522"/>
      </top>
      <bottom/>
      <diagonal/>
    </border>
    <border>
      <left style="medium">
        <color rgb="FFFFFFFF"/>
      </left>
      <right style="medium">
        <color rgb="FFFFFFFF"/>
      </right>
      <top style="medium">
        <color rgb="FFF26522"/>
      </top>
      <bottom/>
      <diagonal/>
    </border>
    <border>
      <left style="medium">
        <color theme="5"/>
      </left>
      <right style="medium">
        <color theme="5"/>
      </right>
      <top style="medium">
        <color theme="5"/>
      </top>
      <bottom style="medium">
        <color theme="5"/>
      </bottom>
      <diagonal/>
    </border>
    <border>
      <left style="medium">
        <color theme="5"/>
      </left>
      <right style="medium">
        <color theme="5"/>
      </right>
      <top/>
      <bottom style="medium">
        <color theme="5"/>
      </bottom>
      <diagonal/>
    </border>
    <border>
      <left style="medium">
        <color rgb="FFF26522"/>
      </left>
      <right style="thin">
        <color rgb="FFFFFFFF"/>
      </right>
      <top style="medium">
        <color rgb="FFF26522"/>
      </top>
      <bottom style="thin">
        <color rgb="FFFFFFFF"/>
      </bottom>
      <diagonal/>
    </border>
    <border>
      <left/>
      <right/>
      <top style="medium">
        <color rgb="FFF26522"/>
      </top>
      <bottom style="thin">
        <color rgb="FFFFFFFF"/>
      </bottom>
      <diagonal/>
    </border>
    <border>
      <left style="medium">
        <color rgb="FFF26522"/>
      </left>
      <right style="thin">
        <color rgb="FFFFFFFF"/>
      </right>
      <top style="thin">
        <color rgb="FFFFFFFF"/>
      </top>
      <bottom style="medium">
        <color rgb="FFF26522"/>
      </bottom>
      <diagonal/>
    </border>
    <border>
      <left style="thin">
        <color rgb="FFFFFFFF"/>
      </left>
      <right style="medium">
        <color rgb="FFF26522"/>
      </right>
      <top style="thin">
        <color rgb="FFFFFFFF"/>
      </top>
      <bottom style="medium">
        <color rgb="FFF26522"/>
      </bottom>
      <diagonal/>
    </border>
    <border>
      <left style="thin">
        <color rgb="FFFFFFFF"/>
      </left>
      <right/>
      <top style="medium">
        <color rgb="FFF26522"/>
      </top>
      <bottom style="thin">
        <color rgb="FFFFFFFF"/>
      </bottom>
      <diagonal/>
    </border>
    <border>
      <left style="thin">
        <color rgb="FFFFFFFF"/>
      </left>
      <right style="thin">
        <color rgb="FFFFFFFF"/>
      </right>
      <top style="thin">
        <color rgb="FFFFFFFF"/>
      </top>
      <bottom style="medium">
        <color rgb="FFF26522"/>
      </bottom>
      <diagonal/>
    </border>
    <border>
      <left/>
      <right style="thin">
        <color rgb="FFFFFFFF"/>
      </right>
      <top style="medium">
        <color rgb="FFF26522"/>
      </top>
      <bottom style="thin">
        <color rgb="FFFFFFFF"/>
      </bottom>
      <diagonal/>
    </border>
    <border>
      <left style="medium">
        <color rgb="FFFFFFFF"/>
      </left>
      <right style="medium">
        <color theme="0"/>
      </right>
      <top style="medium">
        <color rgb="FFF26522"/>
      </top>
      <bottom style="medium">
        <color rgb="FFF26522"/>
      </bottom>
      <diagonal/>
    </border>
    <border>
      <left style="medium">
        <color theme="0"/>
      </left>
      <right style="medium">
        <color rgb="FFF26522"/>
      </right>
      <top style="thin">
        <color theme="0"/>
      </top>
      <bottom style="medium">
        <color rgb="FFF26522"/>
      </bottom>
      <diagonal/>
    </border>
    <border>
      <left style="thin">
        <color theme="0"/>
      </left>
      <right/>
      <top style="thin">
        <color theme="0"/>
      </top>
      <bottom style="medium">
        <color rgb="FFF26522"/>
      </bottom>
      <diagonal/>
    </border>
    <border>
      <left style="medium">
        <color rgb="FFFFFFFF"/>
      </left>
      <right style="medium">
        <color rgb="FFFFFFFF"/>
      </right>
      <top style="medium">
        <color rgb="FFF26522"/>
      </top>
      <bottom style="medium">
        <color theme="5"/>
      </bottom>
      <diagonal/>
    </border>
    <border>
      <left style="thin">
        <color theme="0"/>
      </left>
      <right style="medium">
        <color theme="5"/>
      </right>
      <top style="thin">
        <color theme="0"/>
      </top>
      <bottom style="thin">
        <color theme="0"/>
      </bottom>
      <diagonal/>
    </border>
    <border>
      <left/>
      <right style="medium">
        <color theme="5"/>
      </right>
      <top style="medium">
        <color rgb="FFF26522"/>
      </top>
      <bottom style="medium">
        <color theme="5"/>
      </bottom>
      <diagonal/>
    </border>
    <border>
      <left style="medium">
        <color rgb="FFF26522"/>
      </left>
      <right style="thin">
        <color theme="5"/>
      </right>
      <top style="medium">
        <color rgb="FFF26522"/>
      </top>
      <bottom style="medium">
        <color rgb="FFF26522"/>
      </bottom>
      <diagonal/>
    </border>
    <border>
      <left/>
      <right style="medium">
        <color rgb="FFF26522"/>
      </right>
      <top/>
      <bottom style="thin">
        <color theme="0"/>
      </bottom>
      <diagonal/>
    </border>
    <border>
      <left/>
      <right style="medium">
        <color rgb="FFF26522"/>
      </right>
      <top style="thin">
        <color theme="0"/>
      </top>
      <bottom style="thin">
        <color theme="0"/>
      </bottom>
      <diagonal/>
    </border>
    <border>
      <left/>
      <right style="medium">
        <color rgb="FFF26522"/>
      </right>
      <top style="thin">
        <color theme="0"/>
      </top>
      <bottom style="medium">
        <color rgb="FFF26522"/>
      </bottom>
      <diagonal/>
    </border>
    <border>
      <left style="medium">
        <color rgb="FFF26522"/>
      </left>
      <right style="medium">
        <color rgb="FFF26522"/>
      </right>
      <top/>
      <bottom style="thin">
        <color theme="0"/>
      </bottom>
      <diagonal/>
    </border>
    <border>
      <left/>
      <right style="thin">
        <color theme="0"/>
      </right>
      <top/>
      <bottom style="thin">
        <color theme="0"/>
      </bottom>
      <diagonal/>
    </border>
    <border>
      <left style="medium">
        <color rgb="FFFFBF22"/>
      </left>
      <right style="medium">
        <color rgb="FFFFBF22"/>
      </right>
      <top/>
      <bottom/>
      <diagonal/>
    </border>
    <border>
      <left style="medium">
        <color rgb="FFFFBF22"/>
      </left>
      <right style="medium">
        <color rgb="FFFFBF22"/>
      </right>
      <top style="medium">
        <color theme="0"/>
      </top>
      <bottom style="medium">
        <color theme="0"/>
      </bottom>
      <diagonal/>
    </border>
    <border>
      <left style="medium">
        <color rgb="FFFFBF22"/>
      </left>
      <right style="medium">
        <color rgb="FFFFBF22"/>
      </right>
      <top style="thin">
        <color theme="0"/>
      </top>
      <bottom style="thin">
        <color theme="0"/>
      </bottom>
      <diagonal/>
    </border>
    <border>
      <left style="medium">
        <color rgb="FFFFBF22"/>
      </left>
      <right style="medium">
        <color rgb="FFFFBF22"/>
      </right>
      <top/>
      <bottom style="medium">
        <color rgb="FFFFBF22"/>
      </bottom>
      <diagonal/>
    </border>
    <border>
      <left style="medium">
        <color rgb="FFFFBF22"/>
      </left>
      <right style="medium">
        <color rgb="FFFFBF22"/>
      </right>
      <top style="medium">
        <color theme="0"/>
      </top>
      <bottom style="medium">
        <color rgb="FFFFBF22"/>
      </bottom>
      <diagonal/>
    </border>
    <border>
      <left style="medium">
        <color rgb="FFFFBF22"/>
      </left>
      <right style="medium">
        <color rgb="FFFFBF22"/>
      </right>
      <top style="thin">
        <color theme="0"/>
      </top>
      <bottom style="medium">
        <color rgb="FFFFBF22"/>
      </bottom>
      <diagonal/>
    </border>
    <border>
      <left style="medium">
        <color rgb="FFFFBF22"/>
      </left>
      <right style="medium">
        <color rgb="FFFFBF22"/>
      </right>
      <top style="medium">
        <color rgb="FFFFBF22"/>
      </top>
      <bottom style="medium">
        <color rgb="FFFFBF22"/>
      </bottom>
      <diagonal/>
    </border>
    <border>
      <left style="medium">
        <color rgb="FFFFBF22"/>
      </left>
      <right style="thin">
        <color theme="0"/>
      </right>
      <top style="medium">
        <color rgb="FFFFBF22"/>
      </top>
      <bottom style="medium">
        <color rgb="FFFFBF22"/>
      </bottom>
      <diagonal/>
    </border>
    <border>
      <left style="thin">
        <color theme="0"/>
      </left>
      <right style="medium">
        <color rgb="FFFFBF22"/>
      </right>
      <top style="medium">
        <color rgb="FFFFBF22"/>
      </top>
      <bottom style="medium">
        <color rgb="FFFFBF22"/>
      </bottom>
      <diagonal/>
    </border>
    <border>
      <left style="medium">
        <color rgb="FFFFBF22"/>
      </left>
      <right style="medium">
        <color rgb="FFFFBF22"/>
      </right>
      <top/>
      <bottom style="medium">
        <color theme="0"/>
      </bottom>
      <diagonal/>
    </border>
    <border>
      <left style="medium">
        <color rgb="FFFFBF22"/>
      </left>
      <right style="medium">
        <color rgb="FFFFBF22"/>
      </right>
      <top/>
      <bottom style="thin">
        <color theme="0"/>
      </bottom>
      <diagonal/>
    </border>
    <border>
      <left style="medium">
        <color rgb="FFFFBF22"/>
      </left>
      <right style="thin">
        <color rgb="FFFFBF22"/>
      </right>
      <top style="medium">
        <color rgb="FFFFBF22"/>
      </top>
      <bottom style="medium">
        <color rgb="FFFFBF22"/>
      </bottom>
      <diagonal/>
    </border>
    <border>
      <left style="thin">
        <color rgb="FFFFBF22"/>
      </left>
      <right style="thin">
        <color rgb="FFFFBF22"/>
      </right>
      <top style="medium">
        <color rgb="FFFFBF22"/>
      </top>
      <bottom style="medium">
        <color rgb="FFFFBF22"/>
      </bottom>
      <diagonal/>
    </border>
    <border>
      <left style="thin">
        <color rgb="FFFFBF22"/>
      </left>
      <right style="medium">
        <color rgb="FFFFBF22"/>
      </right>
      <top style="medium">
        <color rgb="FFFFBF22"/>
      </top>
      <bottom style="medium">
        <color rgb="FFFFBF22"/>
      </bottom>
      <diagonal/>
    </border>
    <border>
      <left/>
      <right/>
      <top style="thin">
        <color theme="0"/>
      </top>
      <bottom style="medium">
        <color rgb="FFF26522"/>
      </bottom>
      <diagonal/>
    </border>
    <border>
      <left/>
      <right style="medium">
        <color rgb="FFF26522"/>
      </right>
      <top style="thin">
        <color theme="0"/>
      </top>
      <bottom/>
      <diagonal/>
    </border>
    <border>
      <left/>
      <right style="thin">
        <color theme="0"/>
      </right>
      <top style="thin">
        <color theme="0"/>
      </top>
      <bottom style="medium">
        <color rgb="FFF26522"/>
      </bottom>
      <diagonal/>
    </border>
    <border>
      <left/>
      <right/>
      <top style="thin">
        <color theme="0"/>
      </top>
      <bottom/>
      <diagonal/>
    </border>
  </borders>
  <cellStyleXfs count="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0" borderId="0" applyNumberFormat="0" applyFill="0" applyBorder="0" applyAlignment="0" applyProtection="0"/>
    <xf numFmtId="164" fontId="1" fillId="0" borderId="0" applyFont="0" applyFill="0" applyBorder="0" applyAlignment="0" applyProtection="0"/>
    <xf numFmtId="0" fontId="31" fillId="0" borderId="0"/>
    <xf numFmtId="0" fontId="29" fillId="0" borderId="0"/>
    <xf numFmtId="0" fontId="31" fillId="0" borderId="0"/>
    <xf numFmtId="0" fontId="32" fillId="36" borderId="0" applyNumberFormat="0" applyBorder="0" applyAlignment="0" applyProtection="0"/>
    <xf numFmtId="9" fontId="29" fillId="0" borderId="0" applyFont="0" applyFill="0" applyBorder="0" applyAlignment="0" applyProtection="0"/>
    <xf numFmtId="0" fontId="31" fillId="0" borderId="0"/>
    <xf numFmtId="0" fontId="36" fillId="0" borderId="0" applyNumberFormat="0" applyFill="0" applyBorder="0" applyAlignment="0" applyProtection="0"/>
    <xf numFmtId="0" fontId="31" fillId="0" borderId="0"/>
    <xf numFmtId="9" fontId="33" fillId="0" borderId="0" applyFont="0" applyFill="0" applyBorder="0" applyAlignment="0" applyProtection="0"/>
    <xf numFmtId="164" fontId="1" fillId="0" borderId="0" applyFont="0" applyFill="0" applyBorder="0" applyAlignment="0" applyProtection="0"/>
    <xf numFmtId="0" fontId="31" fillId="0" borderId="0"/>
    <xf numFmtId="0" fontId="3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6" fillId="0" borderId="0" applyNumberFormat="0" applyFill="0" applyBorder="0" applyAlignment="0" applyProtection="0"/>
    <xf numFmtId="164" fontId="1" fillId="0" borderId="0" applyFont="0" applyFill="0" applyBorder="0" applyAlignment="0" applyProtection="0"/>
    <xf numFmtId="0" fontId="29" fillId="0" borderId="0"/>
    <xf numFmtId="0" fontId="1" fillId="0" borderId="0"/>
    <xf numFmtId="0" fontId="1" fillId="0" borderId="0"/>
    <xf numFmtId="0" fontId="31" fillId="0" borderId="0"/>
    <xf numFmtId="164" fontId="1" fillId="0" borderId="0" applyFont="0" applyFill="0" applyBorder="0" applyAlignment="0" applyProtection="0"/>
    <xf numFmtId="0" fontId="29" fillId="0" borderId="0"/>
    <xf numFmtId="9" fontId="1" fillId="0" borderId="0" applyFont="0" applyFill="0" applyBorder="0" applyAlignment="0" applyProtection="0"/>
    <xf numFmtId="0" fontId="18" fillId="0" borderId="0"/>
    <xf numFmtId="0" fontId="24" fillId="0" borderId="0" applyNumberFormat="0" applyFill="0" applyBorder="0" applyAlignment="0" applyProtection="0"/>
    <xf numFmtId="164" fontId="1" fillId="0" borderId="0" applyFont="0" applyFill="0" applyBorder="0" applyAlignment="0" applyProtection="0"/>
    <xf numFmtId="0" fontId="34" fillId="0" borderId="0"/>
    <xf numFmtId="0" fontId="18" fillId="0" borderId="0" applyNumberFormat="0" applyFont="0" applyFill="0" applyBorder="0" applyProtection="0">
      <alignment vertical="center"/>
    </xf>
    <xf numFmtId="0" fontId="39" fillId="0" borderId="0" applyNumberFormat="0" applyFill="0" applyBorder="0" applyAlignment="0" applyProtection="0">
      <alignment vertical="top"/>
      <protection locked="0"/>
    </xf>
    <xf numFmtId="0" fontId="1" fillId="0" borderId="0"/>
    <xf numFmtId="0" fontId="26" fillId="0" borderId="0"/>
    <xf numFmtId="0" fontId="31" fillId="0" borderId="0" applyNumberFormat="0" applyFill="0"/>
    <xf numFmtId="0" fontId="1" fillId="0" borderId="0"/>
    <xf numFmtId="0" fontId="31" fillId="0" borderId="0"/>
    <xf numFmtId="0" fontId="1" fillId="37" borderId="0" applyNumberFormat="0" applyFont="0" applyBorder="0" applyAlignment="0" applyProtection="0"/>
    <xf numFmtId="0" fontId="41" fillId="0" borderId="0" applyNumberFormat="0" applyFill="0" applyBorder="0" applyAlignment="0" applyProtection="0">
      <alignment vertical="top"/>
      <protection locked="0"/>
    </xf>
    <xf numFmtId="0" fontId="37" fillId="0" borderId="0"/>
    <xf numFmtId="0" fontId="42" fillId="0" borderId="0"/>
    <xf numFmtId="0" fontId="31" fillId="0" borderId="0"/>
    <xf numFmtId="9" fontId="31" fillId="0" borderId="0" applyFont="0" applyFill="0" applyBorder="0" applyAlignment="0" applyProtection="0"/>
    <xf numFmtId="164" fontId="1" fillId="0" borderId="0" applyFont="0" applyFill="0" applyBorder="0" applyAlignment="0" applyProtection="0"/>
    <xf numFmtId="0" fontId="72" fillId="42" borderId="21"/>
  </cellStyleXfs>
  <cellXfs count="455">
    <xf numFmtId="0" fontId="0" fillId="0" borderId="0" xfId="0"/>
    <xf numFmtId="0" fontId="20" fillId="33" borderId="10" xfId="0" applyFont="1" applyFill="1" applyBorder="1" applyAlignment="1">
      <alignment vertical="center" wrapText="1"/>
    </xf>
    <xf numFmtId="0" fontId="20" fillId="33" borderId="11" xfId="0" applyFont="1" applyFill="1" applyBorder="1" applyAlignment="1">
      <alignment horizontal="center" vertical="center" wrapText="1"/>
    </xf>
    <xf numFmtId="0" fontId="21" fillId="0" borderId="12" xfId="0" applyFont="1" applyBorder="1" applyAlignment="1">
      <alignment vertical="center" wrapText="1"/>
    </xf>
    <xf numFmtId="0" fontId="20" fillId="33" borderId="14" xfId="0" applyFont="1" applyFill="1" applyBorder="1" applyAlignment="1">
      <alignment vertical="center" wrapText="1"/>
    </xf>
    <xf numFmtId="0" fontId="20" fillId="33" borderId="15" xfId="0" applyFont="1" applyFill="1" applyBorder="1" applyAlignment="1">
      <alignment horizontal="center" vertical="center" wrapText="1"/>
    </xf>
    <xf numFmtId="10" fontId="22" fillId="0" borderId="13" xfId="0" applyNumberFormat="1" applyFont="1" applyBorder="1" applyAlignment="1">
      <alignment horizontal="center" vertical="center" wrapText="1"/>
    </xf>
    <xf numFmtId="10" fontId="22" fillId="0" borderId="20" xfId="0" applyNumberFormat="1" applyFont="1" applyBorder="1" applyAlignment="1">
      <alignment horizontal="center" vertical="center" wrapText="1"/>
    </xf>
    <xf numFmtId="0" fontId="22" fillId="0" borderId="12" xfId="0" applyFont="1" applyBorder="1" applyAlignment="1">
      <alignment horizontal="center" vertical="center" wrapText="1"/>
    </xf>
    <xf numFmtId="166" fontId="23" fillId="0" borderId="13" xfId="0" applyNumberFormat="1" applyFont="1" applyBorder="1" applyAlignment="1">
      <alignment horizontal="center" vertical="center" wrapText="1"/>
    </xf>
    <xf numFmtId="0" fontId="29" fillId="0" borderId="21" xfId="0" applyFont="1" applyBorder="1"/>
    <xf numFmtId="0" fontId="29" fillId="0" borderId="21" xfId="0" applyFont="1" applyBorder="1" applyAlignment="1">
      <alignment horizontal="center"/>
    </xf>
    <xf numFmtId="0" fontId="29" fillId="0" borderId="22" xfId="0" applyFont="1" applyBorder="1"/>
    <xf numFmtId="0" fontId="49" fillId="0" borderId="35" xfId="0" applyFont="1" applyBorder="1" applyAlignment="1">
      <alignment horizontal="center"/>
    </xf>
    <xf numFmtId="0" fontId="49" fillId="0" borderId="35" xfId="0" applyFont="1" applyBorder="1"/>
    <xf numFmtId="0" fontId="48" fillId="0" borderId="35" xfId="0" applyFont="1" applyBorder="1" applyAlignment="1">
      <alignment horizontal="center" vertical="center"/>
    </xf>
    <xf numFmtId="0" fontId="47" fillId="0" borderId="35" xfId="0" applyFont="1" applyBorder="1" applyAlignment="1">
      <alignment horizontal="center" vertical="center"/>
    </xf>
    <xf numFmtId="0" fontId="29" fillId="0" borderId="35" xfId="0" applyFont="1" applyBorder="1" applyAlignment="1">
      <alignment vertical="center"/>
    </xf>
    <xf numFmtId="0" fontId="29" fillId="0" borderId="35" xfId="0" applyFont="1" applyBorder="1" applyAlignment="1">
      <alignment horizontal="center" vertical="center"/>
    </xf>
    <xf numFmtId="0" fontId="47" fillId="0" borderId="21" xfId="0" applyFont="1" applyBorder="1"/>
    <xf numFmtId="0" fontId="0" fillId="0" borderId="21" xfId="0" applyBorder="1"/>
    <xf numFmtId="0" fontId="0" fillId="0" borderId="24" xfId="0" applyBorder="1"/>
    <xf numFmtId="0" fontId="19" fillId="0" borderId="21" xfId="0" applyFont="1" applyBorder="1" applyAlignment="1">
      <alignment vertical="center"/>
    </xf>
    <xf numFmtId="0" fontId="0" fillId="0" borderId="21" xfId="0" applyBorder="1" applyAlignment="1">
      <alignment vertical="center"/>
    </xf>
    <xf numFmtId="0" fontId="44" fillId="0" borderId="21" xfId="0" applyFont="1" applyBorder="1" applyAlignment="1">
      <alignment vertical="center"/>
    </xf>
    <xf numFmtId="0" fontId="0" fillId="35" borderId="0" xfId="0" applyFill="1"/>
    <xf numFmtId="0" fontId="43" fillId="35" borderId="0" xfId="0" applyFont="1" applyFill="1" applyAlignment="1">
      <alignment vertical="center" wrapText="1"/>
    </xf>
    <xf numFmtId="0" fontId="43" fillId="35" borderId="0" xfId="0" applyFont="1" applyFill="1" applyAlignment="1">
      <alignment horizontal="center" vertical="center" wrapText="1"/>
    </xf>
    <xf numFmtId="0" fontId="27" fillId="35" borderId="0" xfId="0" applyFont="1" applyFill="1" applyAlignment="1">
      <alignment vertical="center" wrapText="1"/>
    </xf>
    <xf numFmtId="0" fontId="27" fillId="35" borderId="0" xfId="0" applyFont="1" applyFill="1" applyAlignment="1">
      <alignment horizontal="center" vertical="center" wrapText="1"/>
    </xf>
    <xf numFmtId="0" fontId="30" fillId="35" borderId="0" xfId="0" applyFont="1" applyFill="1" applyAlignment="1">
      <alignment horizontal="center" vertical="center" wrapText="1"/>
    </xf>
    <xf numFmtId="0" fontId="28" fillId="35" borderId="0" xfId="0" applyFont="1" applyFill="1" applyAlignment="1">
      <alignment horizontal="justify" vertical="center"/>
    </xf>
    <xf numFmtId="0" fontId="51" fillId="35" borderId="0" xfId="0" applyFont="1" applyFill="1"/>
    <xf numFmtId="0" fontId="51" fillId="39" borderId="0" xfId="0" applyFont="1" applyFill="1"/>
    <xf numFmtId="0" fontId="0" fillId="39" borderId="0" xfId="0" applyFill="1"/>
    <xf numFmtId="0" fontId="52" fillId="39" borderId="0" xfId="0" applyFont="1" applyFill="1" applyAlignment="1">
      <alignment vertical="center"/>
    </xf>
    <xf numFmtId="0" fontId="50" fillId="0" borderId="22" xfId="42" applyFill="1" applyBorder="1" applyAlignment="1">
      <alignment horizontal="left"/>
    </xf>
    <xf numFmtId="0" fontId="50" fillId="0" borderId="22" xfId="42" applyFill="1" applyBorder="1" applyAlignment="1">
      <alignment horizontal="left" indent="1"/>
    </xf>
    <xf numFmtId="0" fontId="53" fillId="0" borderId="21" xfId="0" applyFont="1" applyBorder="1"/>
    <xf numFmtId="0" fontId="35" fillId="40" borderId="0" xfId="0" applyFont="1" applyFill="1"/>
    <xf numFmtId="0" fontId="46" fillId="40" borderId="0" xfId="0" applyFont="1" applyFill="1"/>
    <xf numFmtId="0" fontId="54" fillId="0" borderId="21" xfId="0" applyFont="1" applyBorder="1"/>
    <xf numFmtId="0" fontId="55" fillId="0" borderId="21" xfId="0" applyFont="1" applyBorder="1"/>
    <xf numFmtId="0" fontId="57" fillId="0" borderId="35" xfId="0" applyFont="1" applyBorder="1" applyAlignment="1">
      <alignment horizontal="center" vertical="center"/>
    </xf>
    <xf numFmtId="0" fontId="56" fillId="0" borderId="35" xfId="0" applyFont="1" applyBorder="1" applyAlignment="1">
      <alignment horizontal="center" vertical="center"/>
    </xf>
    <xf numFmtId="0" fontId="56" fillId="0" borderId="35" xfId="0" applyFont="1" applyBorder="1" applyAlignment="1">
      <alignment vertical="center"/>
    </xf>
    <xf numFmtId="0" fontId="57" fillId="0" borderId="35" xfId="0" applyFont="1" applyBorder="1" applyAlignment="1">
      <alignment horizontal="center" vertical="center" wrapText="1"/>
    </xf>
    <xf numFmtId="0" fontId="22" fillId="0" borderId="12" xfId="0" applyFont="1" applyBorder="1" applyAlignment="1">
      <alignment vertical="center" wrapText="1"/>
    </xf>
    <xf numFmtId="9" fontId="22" fillId="0" borderId="13" xfId="0" applyNumberFormat="1" applyFont="1" applyBorder="1" applyAlignment="1">
      <alignment horizontal="center" vertical="center" wrapText="1"/>
    </xf>
    <xf numFmtId="10" fontId="0" fillId="0" borderId="21" xfId="0" applyNumberFormat="1" applyBorder="1"/>
    <xf numFmtId="9" fontId="0" fillId="0" borderId="21" xfId="0" applyNumberFormat="1" applyBorder="1"/>
    <xf numFmtId="10" fontId="0" fillId="0" borderId="0" xfId="0" applyNumberFormat="1"/>
    <xf numFmtId="0" fontId="58" fillId="0" borderId="21" xfId="0" applyFont="1" applyBorder="1"/>
    <xf numFmtId="0" fontId="0" fillId="0" borderId="22" xfId="0" applyBorder="1"/>
    <xf numFmtId="0" fontId="0" fillId="0" borderId="23" xfId="0" applyBorder="1"/>
    <xf numFmtId="0" fontId="0" fillId="0" borderId="37" xfId="0" applyBorder="1"/>
    <xf numFmtId="10" fontId="0" fillId="0" borderId="37" xfId="0" applyNumberFormat="1" applyBorder="1"/>
    <xf numFmtId="0" fontId="38" fillId="33" borderId="21" xfId="0" applyFont="1" applyFill="1" applyBorder="1" applyAlignment="1">
      <alignment horizontal="center" vertical="center"/>
    </xf>
    <xf numFmtId="0" fontId="59" fillId="0" borderId="21" xfId="0" applyFont="1" applyBorder="1"/>
    <xf numFmtId="0" fontId="22" fillId="0" borderId="12" xfId="0" quotePrefix="1" applyFont="1" applyBorder="1" applyAlignment="1">
      <alignment vertical="center" wrapText="1"/>
    </xf>
    <xf numFmtId="0" fontId="22" fillId="0" borderId="12" xfId="0" quotePrefix="1" applyFont="1" applyBorder="1" applyAlignment="1">
      <alignment horizontal="left" vertical="center" wrapText="1"/>
    </xf>
    <xf numFmtId="0" fontId="60" fillId="0" borderId="21" xfId="0" applyFont="1" applyBorder="1"/>
    <xf numFmtId="166" fontId="0" fillId="0" borderId="21" xfId="0" applyNumberFormat="1" applyBorder="1"/>
    <xf numFmtId="0" fontId="23" fillId="0" borderId="21" xfId="0" applyFont="1" applyBorder="1"/>
    <xf numFmtId="0" fontId="23" fillId="0" borderId="21" xfId="0" applyFont="1" applyBorder="1" applyAlignment="1">
      <alignment wrapText="1"/>
    </xf>
    <xf numFmtId="0" fontId="23" fillId="0" borderId="22" xfId="0" applyFont="1" applyBorder="1"/>
    <xf numFmtId="166" fontId="23" fillId="0" borderId="38" xfId="0" applyNumberFormat="1" applyFont="1" applyBorder="1" applyAlignment="1">
      <alignment horizontal="center" vertical="center"/>
    </xf>
    <xf numFmtId="166" fontId="23" fillId="0" borderId="39" xfId="0" applyNumberFormat="1" applyFont="1" applyBorder="1" applyAlignment="1">
      <alignment horizontal="center" vertical="center"/>
    </xf>
    <xf numFmtId="166" fontId="23" fillId="0" borderId="40" xfId="0" applyNumberFormat="1" applyFont="1" applyBorder="1" applyAlignment="1">
      <alignment horizontal="center" vertical="center"/>
    </xf>
    <xf numFmtId="166" fontId="23" fillId="0" borderId="41" xfId="0" applyNumberFormat="1" applyFont="1" applyBorder="1" applyAlignment="1">
      <alignment horizontal="center" vertical="center"/>
    </xf>
    <xf numFmtId="166" fontId="23" fillId="0" borderId="42" xfId="0" applyNumberFormat="1" applyFont="1" applyBorder="1" applyAlignment="1">
      <alignment horizontal="center" vertical="center"/>
    </xf>
    <xf numFmtId="166" fontId="23" fillId="0" borderId="43" xfId="0" applyNumberFormat="1" applyFont="1" applyBorder="1" applyAlignment="1">
      <alignment horizontal="center" vertical="center"/>
    </xf>
    <xf numFmtId="0" fontId="23" fillId="41" borderId="44" xfId="0" applyFont="1" applyFill="1" applyBorder="1"/>
    <xf numFmtId="0" fontId="23" fillId="41" borderId="16" xfId="0" applyFont="1" applyFill="1" applyBorder="1"/>
    <xf numFmtId="0" fontId="23" fillId="41" borderId="12" xfId="0" applyFont="1" applyFill="1" applyBorder="1"/>
    <xf numFmtId="0" fontId="61" fillId="0" borderId="46" xfId="0" applyFont="1" applyBorder="1"/>
    <xf numFmtId="0" fontId="23" fillId="0" borderId="47" xfId="0" applyFont="1" applyBorder="1"/>
    <xf numFmtId="0" fontId="59" fillId="0" borderId="24" xfId="0" applyFont="1" applyBorder="1"/>
    <xf numFmtId="0" fontId="21" fillId="0" borderId="10" xfId="0" applyFont="1" applyBorder="1" applyAlignment="1">
      <alignment vertical="center" wrapText="1"/>
    </xf>
    <xf numFmtId="0" fontId="22" fillId="0" borderId="10" xfId="0" applyFont="1" applyBorder="1" applyAlignment="1">
      <alignment vertical="center" wrapText="1"/>
    </xf>
    <xf numFmtId="0" fontId="0" fillId="0" borderId="21" xfId="0" applyBorder="1" applyAlignment="1">
      <alignment wrapText="1"/>
    </xf>
    <xf numFmtId="0" fontId="46" fillId="40" borderId="0" xfId="0" applyFont="1" applyFill="1" applyAlignment="1">
      <alignment wrapText="1"/>
    </xf>
    <xf numFmtId="0" fontId="20" fillId="33" borderId="49" xfId="0" applyFont="1" applyFill="1" applyBorder="1" applyAlignment="1">
      <alignment horizontal="center" vertical="center" wrapText="1"/>
    </xf>
    <xf numFmtId="0" fontId="20" fillId="33" borderId="51" xfId="0" applyFont="1" applyFill="1" applyBorder="1" applyAlignment="1">
      <alignment horizontal="center" vertical="center" wrapText="1"/>
    </xf>
    <xf numFmtId="0" fontId="64" fillId="0" borderId="50" xfId="0" applyFont="1" applyBorder="1" applyAlignment="1">
      <alignment horizontal="center" vertical="center" wrapText="1"/>
    </xf>
    <xf numFmtId="3" fontId="25" fillId="0" borderId="50" xfId="0" applyNumberFormat="1" applyFont="1" applyBorder="1" applyAlignment="1">
      <alignment horizontal="right" vertical="center" wrapText="1"/>
    </xf>
    <xf numFmtId="0" fontId="18" fillId="33" borderId="44" xfId="0" applyFont="1" applyFill="1" applyBorder="1" applyAlignment="1">
      <alignment vertical="center"/>
    </xf>
    <xf numFmtId="0" fontId="20" fillId="33" borderId="52" xfId="0" applyFont="1" applyFill="1" applyBorder="1" applyAlignment="1">
      <alignment horizontal="center" vertical="center"/>
    </xf>
    <xf numFmtId="0" fontId="64" fillId="34" borderId="10" xfId="0" applyFont="1" applyFill="1" applyBorder="1" applyAlignment="1">
      <alignment vertical="center"/>
    </xf>
    <xf numFmtId="10" fontId="25" fillId="0" borderId="11" xfId="0" applyNumberFormat="1" applyFont="1" applyBorder="1" applyAlignment="1">
      <alignment horizontal="center" vertical="center"/>
    </xf>
    <xf numFmtId="10" fontId="64" fillId="0" borderId="11" xfId="0" applyNumberFormat="1" applyFont="1" applyBorder="1" applyAlignment="1">
      <alignment horizontal="center" vertical="center"/>
    </xf>
    <xf numFmtId="0" fontId="64" fillId="34" borderId="16" xfId="0" applyFont="1" applyFill="1" applyBorder="1" applyAlignment="1">
      <alignment vertical="center"/>
    </xf>
    <xf numFmtId="10" fontId="25" fillId="0" borderId="17" xfId="0" applyNumberFormat="1" applyFont="1" applyBorder="1" applyAlignment="1">
      <alignment horizontal="center" vertical="center"/>
    </xf>
    <xf numFmtId="0" fontId="20" fillId="33" borderId="52" xfId="0" applyFont="1" applyFill="1" applyBorder="1" applyAlignment="1">
      <alignment horizontal="center" vertical="center" wrapText="1"/>
    </xf>
    <xf numFmtId="1" fontId="23" fillId="0" borderId="13" xfId="0" applyNumberFormat="1" applyFont="1" applyBorder="1" applyAlignment="1">
      <alignment horizontal="center" vertical="center" wrapText="1"/>
    </xf>
    <xf numFmtId="0" fontId="20" fillId="33" borderId="46" xfId="0" applyFont="1" applyFill="1" applyBorder="1" applyAlignment="1">
      <alignment horizontal="center" vertical="center" wrapText="1"/>
    </xf>
    <xf numFmtId="0" fontId="20" fillId="33" borderId="47" xfId="0" applyFont="1" applyFill="1" applyBorder="1" applyAlignment="1">
      <alignment horizontal="center" vertical="center" wrapText="1"/>
    </xf>
    <xf numFmtId="0" fontId="14" fillId="0" borderId="23" xfId="0" applyFont="1" applyBorder="1"/>
    <xf numFmtId="0" fontId="62" fillId="33" borderId="46" xfId="0" applyFont="1" applyFill="1" applyBorder="1" applyAlignment="1">
      <alignment vertical="center" wrapText="1"/>
    </xf>
    <xf numFmtId="0" fontId="62" fillId="33" borderId="53" xfId="0" applyFont="1" applyFill="1" applyBorder="1" applyAlignment="1">
      <alignment vertical="center" wrapText="1"/>
    </xf>
    <xf numFmtId="0" fontId="62" fillId="33" borderId="53" xfId="0" applyFont="1" applyFill="1" applyBorder="1" applyAlignment="1">
      <alignment horizontal="center" vertical="center" wrapText="1"/>
    </xf>
    <xf numFmtId="0" fontId="62" fillId="33" borderId="47" xfId="0" applyFont="1" applyFill="1" applyBorder="1" applyAlignment="1">
      <alignment horizontal="center" vertical="center" wrapText="1"/>
    </xf>
    <xf numFmtId="0" fontId="20" fillId="33" borderId="54" xfId="0" applyFont="1" applyFill="1" applyBorder="1" applyAlignment="1">
      <alignment horizontal="center" vertical="center" wrapText="1"/>
    </xf>
    <xf numFmtId="0" fontId="20" fillId="33" borderId="57" xfId="0" applyFont="1" applyFill="1" applyBorder="1" applyAlignment="1">
      <alignment vertical="center" wrapText="1"/>
    </xf>
    <xf numFmtId="0" fontId="20" fillId="33" borderId="58" xfId="0" applyFont="1" applyFill="1" applyBorder="1" applyAlignment="1">
      <alignment horizontal="center" vertical="center" wrapText="1"/>
    </xf>
    <xf numFmtId="0" fontId="20" fillId="33" borderId="59" xfId="0" applyFont="1" applyFill="1" applyBorder="1" applyAlignment="1">
      <alignment horizontal="center" vertical="center" wrapText="1"/>
    </xf>
    <xf numFmtId="0" fontId="20" fillId="33" borderId="57" xfId="0" applyFont="1" applyFill="1" applyBorder="1" applyAlignment="1">
      <alignment horizontal="center" vertical="center" wrapText="1"/>
    </xf>
    <xf numFmtId="0" fontId="65" fillId="0" borderId="36" xfId="0" applyFont="1" applyBorder="1" applyAlignment="1">
      <alignment vertical="center"/>
    </xf>
    <xf numFmtId="0" fontId="65" fillId="0" borderId="35" xfId="0" applyFont="1" applyBorder="1" applyAlignment="1">
      <alignment vertical="center"/>
    </xf>
    <xf numFmtId="0" fontId="66" fillId="0" borderId="21" xfId="0" applyFont="1" applyBorder="1"/>
    <xf numFmtId="0" fontId="65" fillId="0" borderId="21" xfId="0" applyFont="1" applyBorder="1"/>
    <xf numFmtId="0" fontId="67" fillId="35" borderId="21" xfId="50" applyFont="1" applyFill="1" applyBorder="1" applyAlignment="1">
      <alignment horizontal="left" vertical="center"/>
    </xf>
    <xf numFmtId="0" fontId="65" fillId="35" borderId="31" xfId="0" applyFont="1" applyFill="1" applyBorder="1" applyAlignment="1">
      <alignment horizontal="left"/>
    </xf>
    <xf numFmtId="0" fontId="67" fillId="35" borderId="23" xfId="50" applyFont="1" applyFill="1" applyBorder="1" applyAlignment="1">
      <alignment horizontal="left" vertical="center"/>
    </xf>
    <xf numFmtId="0" fontId="67" fillId="35" borderId="23" xfId="42" applyFont="1" applyFill="1" applyBorder="1" applyAlignment="1">
      <alignment horizontal="left" vertical="center" wrapText="1"/>
    </xf>
    <xf numFmtId="0" fontId="66" fillId="0" borderId="27"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23" fillId="0" borderId="13" xfId="0" applyFont="1" applyBorder="1" applyAlignment="1">
      <alignment horizontal="center" vertical="center" wrapText="1"/>
    </xf>
    <xf numFmtId="0" fontId="20" fillId="33" borderId="53" xfId="0" applyFont="1" applyFill="1" applyBorder="1" applyAlignment="1">
      <alignment horizontal="center" vertical="center" wrapText="1"/>
    </xf>
    <xf numFmtId="0" fontId="20" fillId="33" borderId="13" xfId="0" applyFont="1" applyFill="1" applyBorder="1" applyAlignment="1">
      <alignment vertical="center" wrapText="1"/>
    </xf>
    <xf numFmtId="0" fontId="20" fillId="33" borderId="13" xfId="0" applyFont="1" applyFill="1" applyBorder="1" applyAlignment="1">
      <alignment horizontal="center" vertical="center" wrapText="1"/>
    </xf>
    <xf numFmtId="0" fontId="20" fillId="33" borderId="60" xfId="0" applyFont="1" applyFill="1" applyBorder="1" applyAlignment="1">
      <alignment horizontal="center" vertical="center" wrapText="1"/>
    </xf>
    <xf numFmtId="0" fontId="20" fillId="33" borderId="18" xfId="0" applyFont="1" applyFill="1" applyBorder="1" applyAlignment="1">
      <alignment horizontal="center" vertical="center" wrapText="1"/>
    </xf>
    <xf numFmtId="166" fontId="22" fillId="0" borderId="12" xfId="0" applyNumberFormat="1" applyFont="1" applyBorder="1" applyAlignment="1">
      <alignment horizontal="center" vertical="center" wrapText="1"/>
    </xf>
    <xf numFmtId="0" fontId="22" fillId="0" borderId="10" xfId="0" applyFont="1" applyBorder="1" applyAlignment="1">
      <alignment horizontal="center" vertical="center" wrapText="1"/>
    </xf>
    <xf numFmtId="165" fontId="25" fillId="0" borderId="50" xfId="0" applyNumberFormat="1" applyFont="1" applyBorder="1" applyAlignment="1">
      <alignment horizontal="right" vertical="center" wrapText="1"/>
    </xf>
    <xf numFmtId="0" fontId="65" fillId="35" borderId="32" xfId="0" applyFont="1" applyFill="1" applyBorder="1" applyAlignment="1">
      <alignment horizontal="left" vertical="center" wrapText="1"/>
    </xf>
    <xf numFmtId="0" fontId="68" fillId="35" borderId="32" xfId="0" applyFont="1" applyFill="1" applyBorder="1" applyAlignment="1">
      <alignment horizontal="left" vertical="center"/>
    </xf>
    <xf numFmtId="0" fontId="68" fillId="35" borderId="34" xfId="0" applyFont="1" applyFill="1" applyBorder="1" applyAlignment="1">
      <alignment horizontal="left" vertical="center"/>
    </xf>
    <xf numFmtId="0" fontId="49" fillId="0" borderId="35" xfId="0" applyFont="1" applyBorder="1" applyAlignment="1">
      <alignment horizontal="left" vertical="center"/>
    </xf>
    <xf numFmtId="0" fontId="29" fillId="0" borderId="21" xfId="0" applyFont="1" applyBorder="1" applyAlignment="1">
      <alignment horizontal="left"/>
    </xf>
    <xf numFmtId="0" fontId="51" fillId="39" borderId="0" xfId="0" applyFont="1" applyFill="1" applyAlignment="1">
      <alignment horizontal="left"/>
    </xf>
    <xf numFmtId="0" fontId="51" fillId="35" borderId="0" xfId="0" applyFont="1" applyFill="1" applyAlignment="1">
      <alignment horizontal="left"/>
    </xf>
    <xf numFmtId="0" fontId="69" fillId="33" borderId="18" xfId="0" applyFont="1" applyFill="1" applyBorder="1" applyAlignment="1">
      <alignment horizontal="justify" vertical="center" wrapText="1"/>
    </xf>
    <xf numFmtId="0" fontId="69" fillId="33" borderId="19" xfId="0" applyFont="1" applyFill="1" applyBorder="1" applyAlignment="1">
      <alignment horizontal="center" vertical="center" wrapText="1"/>
    </xf>
    <xf numFmtId="0" fontId="69" fillId="33" borderId="11" xfId="0" applyFont="1" applyFill="1" applyBorder="1" applyAlignment="1">
      <alignment horizontal="center" vertical="center" wrapText="1"/>
    </xf>
    <xf numFmtId="0" fontId="28" fillId="34" borderId="10" xfId="0" applyFont="1" applyFill="1" applyBorder="1" applyAlignment="1">
      <alignment vertical="center" wrapText="1"/>
    </xf>
    <xf numFmtId="0" fontId="28" fillId="0" borderId="13" xfId="0" applyFont="1" applyBorder="1" applyAlignment="1">
      <alignment horizontal="center" vertical="center" wrapText="1"/>
    </xf>
    <xf numFmtId="0" fontId="46" fillId="40" borderId="0" xfId="0" applyFont="1" applyFill="1" applyAlignment="1">
      <alignment horizontal="left" indent="1"/>
    </xf>
    <xf numFmtId="0" fontId="0" fillId="0" borderId="21" xfId="0" applyBorder="1" applyAlignment="1">
      <alignment horizontal="left" indent="1"/>
    </xf>
    <xf numFmtId="0" fontId="53" fillId="0" borderId="23" xfId="0" applyFont="1" applyBorder="1" applyAlignment="1">
      <alignment horizontal="left" indent="1"/>
    </xf>
    <xf numFmtId="0" fontId="22" fillId="34" borderId="17" xfId="0" applyFont="1" applyFill="1" applyBorder="1" applyAlignment="1">
      <alignment horizontal="left" vertical="center" wrapText="1" indent="1"/>
    </xf>
    <xf numFmtId="0" fontId="22" fillId="34" borderId="11" xfId="0" applyFont="1" applyFill="1" applyBorder="1" applyAlignment="1">
      <alignment horizontal="left" vertical="center" wrapText="1" indent="1"/>
    </xf>
    <xf numFmtId="0" fontId="21" fillId="35" borderId="13" xfId="0" applyFont="1" applyFill="1" applyBorder="1" applyAlignment="1">
      <alignment vertical="center" wrapText="1"/>
    </xf>
    <xf numFmtId="166" fontId="23" fillId="35" borderId="13" xfId="0" applyNumberFormat="1" applyFont="1" applyFill="1" applyBorder="1" applyAlignment="1">
      <alignment horizontal="center" vertical="center" wrapText="1"/>
    </xf>
    <xf numFmtId="166" fontId="23" fillId="35" borderId="60" xfId="0" applyNumberFormat="1" applyFont="1" applyFill="1" applyBorder="1" applyAlignment="1">
      <alignment horizontal="center" vertical="center" wrapText="1"/>
    </xf>
    <xf numFmtId="0" fontId="21" fillId="35" borderId="17" xfId="0" applyFont="1" applyFill="1" applyBorder="1" applyAlignment="1">
      <alignment vertical="center" wrapText="1"/>
    </xf>
    <xf numFmtId="166" fontId="23" fillId="35" borderId="0" xfId="0" applyNumberFormat="1" applyFont="1" applyFill="1" applyAlignment="1">
      <alignment horizontal="center" vertical="center" wrapText="1"/>
    </xf>
    <xf numFmtId="1" fontId="0" fillId="0" borderId="21" xfId="0" applyNumberFormat="1" applyBorder="1"/>
    <xf numFmtId="1" fontId="0" fillId="35" borderId="0" xfId="0" applyNumberFormat="1" applyFill="1"/>
    <xf numFmtId="0" fontId="21" fillId="35" borderId="0" xfId="0" applyFont="1" applyFill="1" applyAlignment="1">
      <alignment vertical="center" wrapText="1"/>
    </xf>
    <xf numFmtId="0" fontId="70" fillId="35" borderId="0" xfId="0" applyFont="1" applyFill="1" applyAlignment="1">
      <alignment horizontal="center"/>
    </xf>
    <xf numFmtId="166" fontId="0" fillId="0" borderId="21" xfId="0" applyNumberFormat="1" applyBorder="1" applyAlignment="1">
      <alignment horizontal="center"/>
    </xf>
    <xf numFmtId="0" fontId="64" fillId="0" borderId="63" xfId="0" applyFont="1" applyBorder="1" applyAlignment="1">
      <alignment horizontal="center" vertical="center" wrapText="1"/>
    </xf>
    <xf numFmtId="3" fontId="25" fillId="0" borderId="63" xfId="0" applyNumberFormat="1" applyFont="1" applyBorder="1" applyAlignment="1">
      <alignment horizontal="right" vertical="center" wrapText="1"/>
    </xf>
    <xf numFmtId="165" fontId="25" fillId="0" borderId="64" xfId="0" applyNumberFormat="1" applyFont="1" applyBorder="1" applyAlignment="1">
      <alignment horizontal="right" vertical="center" wrapText="1"/>
    </xf>
    <xf numFmtId="165" fontId="25" fillId="0" borderId="65" xfId="0" applyNumberFormat="1" applyFont="1" applyBorder="1" applyAlignment="1">
      <alignment horizontal="right" vertical="center" wrapText="1"/>
    </xf>
    <xf numFmtId="0" fontId="71" fillId="35" borderId="31" xfId="42" applyFont="1" applyFill="1" applyBorder="1" applyAlignment="1">
      <alignment horizontal="left" vertical="center"/>
    </xf>
    <xf numFmtId="0" fontId="71" fillId="35" borderId="21" xfId="42" applyFont="1" applyFill="1" applyBorder="1" applyAlignment="1">
      <alignment horizontal="left" vertical="center"/>
    </xf>
    <xf numFmtId="164" fontId="0" fillId="0" borderId="21" xfId="0" applyNumberFormat="1" applyBorder="1"/>
    <xf numFmtId="168" fontId="23" fillId="0" borderId="13" xfId="0" applyNumberFormat="1" applyFont="1" applyBorder="1" applyAlignment="1">
      <alignment horizontal="center" vertical="center" wrapText="1"/>
    </xf>
    <xf numFmtId="169" fontId="23" fillId="0" borderId="1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3" fontId="21" fillId="0" borderId="13" xfId="0" applyNumberFormat="1" applyFont="1" applyBorder="1" applyAlignment="1">
      <alignment horizontal="center" vertical="center" wrapText="1"/>
    </xf>
    <xf numFmtId="1" fontId="18" fillId="0" borderId="13" xfId="0" applyNumberFormat="1" applyFont="1" applyBorder="1" applyAlignment="1">
      <alignment horizontal="center" vertical="center" wrapText="1"/>
    </xf>
    <xf numFmtId="0" fontId="20" fillId="33" borderId="66" xfId="0" applyFont="1" applyFill="1" applyBorder="1" applyAlignment="1">
      <alignment vertical="center" wrapText="1"/>
    </xf>
    <xf numFmtId="0" fontId="25" fillId="0" borderId="12" xfId="0" applyFont="1" applyBorder="1" applyAlignment="1">
      <alignment vertical="center"/>
    </xf>
    <xf numFmtId="0" fontId="23" fillId="0" borderId="13" xfId="0" applyFont="1" applyBorder="1" applyAlignment="1">
      <alignment horizontal="center" vertical="center"/>
    </xf>
    <xf numFmtId="0" fontId="0" fillId="0" borderId="67" xfId="0" applyBorder="1"/>
    <xf numFmtId="0" fontId="0" fillId="0" borderId="48" xfId="0" applyBorder="1"/>
    <xf numFmtId="0" fontId="73" fillId="0" borderId="21" xfId="0" applyFont="1" applyBorder="1" applyAlignment="1">
      <alignment horizontal="center"/>
    </xf>
    <xf numFmtId="0" fontId="73" fillId="0" borderId="21" xfId="0" applyFont="1" applyBorder="1" applyAlignment="1">
      <alignment horizontal="right" vertical="center"/>
    </xf>
    <xf numFmtId="0" fontId="73" fillId="0" borderId="21" xfId="0" applyFont="1" applyBorder="1"/>
    <xf numFmtId="0" fontId="0" fillId="0" borderId="21" xfId="0" applyBorder="1" applyAlignment="1">
      <alignment horizontal="center"/>
    </xf>
    <xf numFmtId="0" fontId="73" fillId="0" borderId="21" xfId="0" applyFont="1" applyBorder="1" applyAlignment="1">
      <alignment horizontal="left" vertical="center"/>
    </xf>
    <xf numFmtId="167" fontId="0" fillId="0" borderId="21" xfId="87" applyNumberFormat="1" applyFont="1" applyFill="1" applyBorder="1"/>
    <xf numFmtId="0" fontId="70" fillId="0" borderId="21" xfId="0" applyFont="1" applyBorder="1" applyAlignment="1">
      <alignment horizontal="center"/>
    </xf>
    <xf numFmtId="0" fontId="14" fillId="0" borderId="21" xfId="0" applyFont="1" applyBorder="1"/>
    <xf numFmtId="0" fontId="22" fillId="0" borderId="13" xfId="0" applyFont="1" applyBorder="1" applyAlignment="1">
      <alignment horizontal="center" vertical="center" wrapText="1"/>
    </xf>
    <xf numFmtId="0" fontId="20" fillId="33" borderId="68" xfId="0" applyFont="1" applyFill="1" applyBorder="1" applyAlignment="1">
      <alignment horizontal="center" vertical="center" wrapText="1"/>
    </xf>
    <xf numFmtId="0" fontId="22" fillId="0" borderId="17" xfId="0" applyFont="1" applyBorder="1" applyAlignment="1">
      <alignment horizontal="center" vertical="center" wrapText="1"/>
    </xf>
    <xf numFmtId="9" fontId="22" fillId="0" borderId="17" xfId="0" applyNumberFormat="1" applyFont="1" applyBorder="1" applyAlignment="1">
      <alignment horizontal="center" vertical="center" wrapText="1"/>
    </xf>
    <xf numFmtId="0" fontId="20" fillId="33" borderId="14" xfId="0" applyFont="1" applyFill="1" applyBorder="1" applyAlignment="1">
      <alignment horizontal="center" vertical="center" wrapText="1"/>
    </xf>
    <xf numFmtId="9" fontId="22" fillId="0" borderId="10" xfId="0" applyNumberFormat="1" applyFont="1" applyBorder="1" applyAlignment="1">
      <alignment horizontal="center" vertical="center"/>
    </xf>
    <xf numFmtId="9" fontId="22" fillId="0" borderId="10" xfId="0" quotePrefix="1" applyNumberFormat="1" applyFont="1" applyBorder="1" applyAlignment="1">
      <alignment horizontal="center" vertical="center"/>
    </xf>
    <xf numFmtId="0" fontId="74" fillId="0" borderId="23" xfId="0" applyFont="1" applyBorder="1"/>
    <xf numFmtId="0" fontId="20" fillId="33" borderId="69" xfId="0" applyFont="1" applyFill="1" applyBorder="1" applyAlignment="1">
      <alignment horizontal="center" vertical="center" wrapText="1"/>
    </xf>
    <xf numFmtId="0" fontId="20" fillId="33" borderId="70" xfId="0" applyFont="1" applyFill="1" applyBorder="1" applyAlignment="1">
      <alignment horizontal="center" vertical="center" wrapText="1"/>
    </xf>
    <xf numFmtId="0" fontId="20" fillId="33" borderId="71" xfId="0" applyFont="1" applyFill="1" applyBorder="1" applyAlignment="1">
      <alignment horizontal="center" vertical="center" wrapText="1"/>
    </xf>
    <xf numFmtId="0" fontId="20" fillId="33" borderId="70" xfId="0" applyFont="1" applyFill="1" applyBorder="1" applyAlignment="1">
      <alignment vertical="center" wrapText="1"/>
    </xf>
    <xf numFmtId="3" fontId="22" fillId="0" borderId="12" xfId="0" applyNumberFormat="1" applyFont="1" applyBorder="1" applyAlignment="1">
      <alignment horizontal="center" vertical="center" wrapText="1"/>
    </xf>
    <xf numFmtId="0" fontId="20" fillId="33" borderId="72" xfId="0" applyFont="1" applyFill="1" applyBorder="1" applyAlignment="1">
      <alignment vertical="center" wrapText="1"/>
    </xf>
    <xf numFmtId="166" fontId="23" fillId="0" borderId="73" xfId="0" applyNumberFormat="1" applyFont="1" applyBorder="1" applyAlignment="1">
      <alignment horizontal="center" vertical="center" wrapText="1"/>
    </xf>
    <xf numFmtId="0" fontId="20" fillId="33" borderId="74" xfId="0" applyFont="1" applyFill="1" applyBorder="1" applyAlignment="1">
      <alignment vertical="center" wrapText="1"/>
    </xf>
    <xf numFmtId="166" fontId="23" fillId="0" borderId="75" xfId="0" applyNumberFormat="1" applyFont="1" applyBorder="1" applyAlignment="1">
      <alignment horizontal="center" vertical="center" wrapText="1"/>
    </xf>
    <xf numFmtId="0" fontId="20" fillId="33" borderId="76" xfId="0" applyFont="1" applyFill="1" applyBorder="1" applyAlignment="1">
      <alignment vertical="center" wrapText="1"/>
    </xf>
    <xf numFmtId="166" fontId="23" fillId="0" borderId="77" xfId="0" applyNumberFormat="1" applyFont="1" applyBorder="1" applyAlignment="1">
      <alignment horizontal="center" vertical="center" wrapText="1"/>
    </xf>
    <xf numFmtId="166" fontId="23" fillId="0" borderId="78" xfId="0" applyNumberFormat="1" applyFont="1" applyBorder="1" applyAlignment="1">
      <alignment horizontal="center" vertical="center" wrapText="1"/>
    </xf>
    <xf numFmtId="0" fontId="20" fillId="33" borderId="44" xfId="0" applyFont="1" applyFill="1" applyBorder="1" applyAlignment="1">
      <alignment vertical="center" wrapText="1"/>
    </xf>
    <xf numFmtId="0" fontId="75" fillId="0" borderId="44" xfId="0" quotePrefix="1" applyFont="1" applyBorder="1" applyAlignment="1">
      <alignment horizontal="left" vertical="center" wrapText="1"/>
    </xf>
    <xf numFmtId="0" fontId="75" fillId="0" borderId="10" xfId="0" quotePrefix="1" applyFont="1" applyBorder="1" applyAlignment="1">
      <alignment horizontal="left" vertical="center" wrapText="1"/>
    </xf>
    <xf numFmtId="9" fontId="25" fillId="0" borderId="12" xfId="0" applyNumberFormat="1" applyFont="1" applyBorder="1" applyAlignment="1">
      <alignment vertical="center"/>
    </xf>
    <xf numFmtId="0" fontId="65" fillId="0" borderId="80" xfId="0" applyFont="1" applyBorder="1" applyAlignment="1">
      <alignment vertical="center"/>
    </xf>
    <xf numFmtId="0" fontId="65" fillId="0" borderId="21" xfId="0" applyFont="1" applyBorder="1" applyAlignment="1">
      <alignment vertical="center"/>
    </xf>
    <xf numFmtId="0" fontId="65" fillId="0" borderId="85" xfId="0" applyFont="1" applyBorder="1" applyAlignment="1">
      <alignment vertical="center"/>
    </xf>
    <xf numFmtId="0" fontId="65" fillId="35" borderId="80" xfId="0" applyFont="1" applyFill="1" applyBorder="1"/>
    <xf numFmtId="0" fontId="65" fillId="35" borderId="21" xfId="0" applyFont="1" applyFill="1" applyBorder="1"/>
    <xf numFmtId="0" fontId="65" fillId="35" borderId="85" xfId="0" applyFont="1" applyFill="1" applyBorder="1"/>
    <xf numFmtId="0" fontId="65" fillId="35" borderId="21" xfId="0" applyFont="1" applyFill="1" applyBorder="1" applyAlignment="1">
      <alignment vertical="center"/>
    </xf>
    <xf numFmtId="0" fontId="40" fillId="35" borderId="80" xfId="0" applyFont="1" applyFill="1" applyBorder="1"/>
    <xf numFmtId="0" fontId="40" fillId="35" borderId="21" xfId="0" applyFont="1" applyFill="1" applyBorder="1"/>
    <xf numFmtId="0" fontId="40" fillId="35" borderId="85" xfId="0" applyFont="1" applyFill="1" applyBorder="1"/>
    <xf numFmtId="0" fontId="50" fillId="35" borderId="81" xfId="42" applyFill="1" applyBorder="1" applyAlignment="1">
      <alignment horizontal="center" vertical="center" wrapText="1"/>
    </xf>
    <xf numFmtId="0" fontId="50" fillId="0" borderId="83" xfId="42" applyFill="1" applyBorder="1" applyAlignment="1">
      <alignment horizontal="center" vertical="center" wrapText="1"/>
    </xf>
    <xf numFmtId="0" fontId="50" fillId="35" borderId="86" xfId="42" applyFill="1" applyBorder="1" applyAlignment="1">
      <alignment horizontal="center" vertical="center" wrapText="1"/>
    </xf>
    <xf numFmtId="0" fontId="29" fillId="0" borderId="35" xfId="0" applyFont="1" applyBorder="1" applyAlignment="1">
      <alignment horizontal="left" vertical="center" wrapText="1"/>
    </xf>
    <xf numFmtId="0" fontId="29" fillId="0" borderId="35" xfId="0" applyFont="1" applyBorder="1" applyAlignment="1">
      <alignment horizontal="center" vertical="center" wrapText="1"/>
    </xf>
    <xf numFmtId="0" fontId="65" fillId="0" borderId="36" xfId="0" applyFont="1" applyBorder="1" applyAlignment="1">
      <alignment vertical="center" wrapText="1"/>
    </xf>
    <xf numFmtId="0" fontId="65" fillId="0" borderId="67" xfId="0" applyFont="1" applyBorder="1" applyAlignment="1">
      <alignment vertical="center"/>
    </xf>
    <xf numFmtId="0" fontId="0" fillId="35" borderId="0" xfId="0" applyFill="1" applyAlignment="1">
      <alignment wrapText="1"/>
    </xf>
    <xf numFmtId="0" fontId="22" fillId="0" borderId="16" xfId="0" applyFont="1" applyBorder="1" applyAlignment="1">
      <alignment horizontal="center" vertical="center" wrapText="1"/>
    </xf>
    <xf numFmtId="0" fontId="29" fillId="0" borderId="21" xfId="0" applyFont="1" applyBorder="1" applyAlignment="1">
      <alignment wrapText="1"/>
    </xf>
    <xf numFmtId="0" fontId="50" fillId="35" borderId="86" xfId="42" applyFill="1" applyBorder="1" applyAlignment="1">
      <alignment horizontal="center" vertical="center"/>
    </xf>
    <xf numFmtId="0" fontId="50" fillId="0" borderId="83" xfId="42" applyFill="1" applyBorder="1" applyAlignment="1">
      <alignment horizontal="center" vertical="center"/>
    </xf>
    <xf numFmtId="0" fontId="50" fillId="35" borderId="81" xfId="42" applyFill="1" applyBorder="1" applyAlignment="1">
      <alignment horizontal="center" vertical="center"/>
    </xf>
    <xf numFmtId="0" fontId="38" fillId="33" borderId="14" xfId="0" applyFont="1" applyFill="1" applyBorder="1" applyAlignment="1">
      <alignment vertical="center" wrapText="1"/>
    </xf>
    <xf numFmtId="0" fontId="38" fillId="33" borderId="15" xfId="0" applyFont="1" applyFill="1" applyBorder="1" applyAlignment="1">
      <alignment horizontal="center" vertical="center" wrapText="1"/>
    </xf>
    <xf numFmtId="0" fontId="38" fillId="33" borderId="52" xfId="0" applyFont="1" applyFill="1" applyBorder="1" applyAlignment="1">
      <alignment horizontal="center" vertical="center" wrapText="1"/>
    </xf>
    <xf numFmtId="0" fontId="22" fillId="34" borderId="12" xfId="0" applyFont="1" applyFill="1" applyBorder="1" applyAlignment="1">
      <alignment vertical="center" wrapText="1"/>
    </xf>
    <xf numFmtId="0" fontId="22" fillId="0" borderId="11" xfId="0" applyFont="1" applyBorder="1" applyAlignment="1">
      <alignment horizontal="center" vertical="center" wrapText="1"/>
    </xf>
    <xf numFmtId="0" fontId="38" fillId="33" borderId="11" xfId="0" applyFont="1" applyFill="1" applyBorder="1" applyAlignment="1">
      <alignment horizontal="center" vertical="center" wrapText="1"/>
    </xf>
    <xf numFmtId="9" fontId="22" fillId="0" borderId="11" xfId="0" applyNumberFormat="1" applyFont="1" applyBorder="1" applyAlignment="1">
      <alignment horizontal="center" vertical="center" wrapText="1"/>
    </xf>
    <xf numFmtId="0" fontId="22" fillId="34" borderId="10" xfId="0" applyFont="1" applyFill="1" applyBorder="1" applyAlignment="1">
      <alignment vertical="center" wrapText="1"/>
    </xf>
    <xf numFmtId="0" fontId="38" fillId="33" borderId="14" xfId="0" applyFont="1" applyFill="1" applyBorder="1" applyAlignment="1">
      <alignment horizontal="justify" vertical="center" wrapText="1"/>
    </xf>
    <xf numFmtId="0" fontId="20" fillId="33" borderId="91" xfId="0" applyFont="1" applyFill="1" applyBorder="1" applyAlignment="1">
      <alignment horizontal="center" vertical="center" wrapText="1"/>
    </xf>
    <xf numFmtId="0" fontId="20" fillId="33" borderId="92" xfId="0" applyFont="1" applyFill="1" applyBorder="1" applyAlignment="1">
      <alignment horizontal="center" vertical="center" wrapText="1"/>
    </xf>
    <xf numFmtId="0" fontId="22" fillId="0" borderId="12" xfId="0" applyFont="1" applyBorder="1" applyAlignment="1">
      <alignment vertical="center"/>
    </xf>
    <xf numFmtId="0" fontId="38" fillId="33" borderId="44" xfId="0" applyFont="1" applyFill="1" applyBorder="1" applyAlignment="1">
      <alignment vertical="center" wrapText="1"/>
    </xf>
    <xf numFmtId="0" fontId="77" fillId="33" borderId="93" xfId="0" applyFont="1" applyFill="1" applyBorder="1" applyAlignment="1">
      <alignment horizontal="center" vertical="center"/>
    </xf>
    <xf numFmtId="0" fontId="78" fillId="33" borderId="97" xfId="0" applyFont="1" applyFill="1" applyBorder="1" applyAlignment="1">
      <alignment horizontal="center" vertical="center"/>
    </xf>
    <xf numFmtId="0" fontId="78" fillId="33" borderId="98" xfId="0" applyFont="1" applyFill="1" applyBorder="1" applyAlignment="1">
      <alignment horizontal="center" vertical="center" wrapText="1"/>
    </xf>
    <xf numFmtId="0" fontId="78" fillId="33" borderId="13" xfId="0" applyFont="1" applyFill="1" applyBorder="1" applyAlignment="1">
      <alignment horizontal="center" vertical="center"/>
    </xf>
    <xf numFmtId="0" fontId="78" fillId="33" borderId="60" xfId="0" applyFont="1" applyFill="1" applyBorder="1" applyAlignment="1">
      <alignment horizontal="center" vertical="center"/>
    </xf>
    <xf numFmtId="0" fontId="78" fillId="33" borderId="60" xfId="0" applyFont="1" applyFill="1" applyBorder="1" applyAlignment="1">
      <alignment horizontal="center" vertical="center" wrapText="1"/>
    </xf>
    <xf numFmtId="0" fontId="78" fillId="33" borderId="13" xfId="0" applyFont="1" applyFill="1" applyBorder="1" applyAlignment="1">
      <alignment horizontal="center" vertical="center" wrapText="1"/>
    </xf>
    <xf numFmtId="0" fontId="79" fillId="0" borderId="12" xfId="0" applyFont="1" applyBorder="1" applyAlignment="1">
      <alignment vertical="center" wrapText="1"/>
    </xf>
    <xf numFmtId="0" fontId="81" fillId="34" borderId="12" xfId="0" applyFont="1" applyFill="1" applyBorder="1" applyAlignment="1">
      <alignment horizontal="left" vertical="center" wrapText="1"/>
    </xf>
    <xf numFmtId="0" fontId="82" fillId="0" borderId="13" xfId="0" applyFont="1" applyBorder="1" applyAlignment="1">
      <alignment horizontal="center" vertical="center" wrapText="1"/>
    </xf>
    <xf numFmtId="0" fontId="82" fillId="0" borderId="13" xfId="0" applyFont="1" applyBorder="1" applyAlignment="1">
      <alignment horizontal="justify" vertical="center" wrapText="1"/>
    </xf>
    <xf numFmtId="0" fontId="81" fillId="34" borderId="16" xfId="0" applyFont="1" applyFill="1" applyBorder="1" applyAlignment="1">
      <alignment horizontal="left" vertical="center" wrapText="1"/>
    </xf>
    <xf numFmtId="0" fontId="81" fillId="34" borderId="10" xfId="0" applyFont="1" applyFill="1" applyBorder="1" applyAlignment="1">
      <alignment horizontal="left" vertical="center" wrapText="1"/>
    </xf>
    <xf numFmtId="0" fontId="83" fillId="33" borderId="97" xfId="0" applyFont="1" applyFill="1" applyBorder="1" applyAlignment="1">
      <alignment horizontal="left" vertical="center" wrapText="1"/>
    </xf>
    <xf numFmtId="0" fontId="83" fillId="33" borderId="98" xfId="0" applyFont="1" applyFill="1" applyBorder="1" applyAlignment="1">
      <alignment horizontal="center" vertical="center" wrapText="1"/>
    </xf>
    <xf numFmtId="0" fontId="83" fillId="33" borderId="13" xfId="0" applyFont="1" applyFill="1" applyBorder="1" applyAlignment="1">
      <alignment horizontal="justify" vertical="center" wrapText="1"/>
    </xf>
    <xf numFmtId="166" fontId="82" fillId="0" borderId="13" xfId="0" applyNumberFormat="1" applyFont="1" applyBorder="1" applyAlignment="1">
      <alignment horizontal="center" vertical="center" wrapText="1"/>
    </xf>
    <xf numFmtId="166" fontId="82" fillId="0" borderId="17" xfId="0" applyNumberFormat="1" applyFont="1" applyBorder="1" applyAlignment="1">
      <alignment horizontal="center" vertical="center" wrapText="1"/>
    </xf>
    <xf numFmtId="166" fontId="82" fillId="0" borderId="11" xfId="0" applyNumberFormat="1" applyFont="1" applyBorder="1" applyAlignment="1">
      <alignment horizontal="center" vertical="center" wrapText="1"/>
    </xf>
    <xf numFmtId="0" fontId="20" fillId="33" borderId="97" xfId="0" applyFont="1" applyFill="1" applyBorder="1" applyAlignment="1">
      <alignment horizontal="left" vertical="center" wrapText="1"/>
    </xf>
    <xf numFmtId="0" fontId="20" fillId="33" borderId="13" xfId="0" applyFont="1" applyFill="1" applyBorder="1" applyAlignment="1">
      <alignment horizontal="justify" vertical="center" wrapText="1"/>
    </xf>
    <xf numFmtId="170" fontId="22" fillId="0" borderId="12" xfId="0" applyNumberFormat="1" applyFont="1" applyBorder="1" applyAlignment="1">
      <alignment horizontal="center" vertical="center" wrapText="1"/>
    </xf>
    <xf numFmtId="170" fontId="22" fillId="43" borderId="12" xfId="0" applyNumberFormat="1" applyFont="1" applyFill="1" applyBorder="1" applyAlignment="1">
      <alignment horizontal="center" vertical="center" wrapText="1"/>
    </xf>
    <xf numFmtId="0" fontId="50" fillId="0" borderId="104" xfId="42" applyFill="1" applyBorder="1" applyAlignment="1">
      <alignment horizontal="center" vertical="center" wrapText="1"/>
    </xf>
    <xf numFmtId="0" fontId="65" fillId="0" borderId="23" xfId="0" applyFont="1" applyBorder="1" applyAlignment="1">
      <alignment vertical="center"/>
    </xf>
    <xf numFmtId="0" fontId="20" fillId="33" borderId="105" xfId="0" applyFont="1" applyFill="1" applyBorder="1" applyAlignment="1">
      <alignment horizontal="center" vertical="center" wrapText="1"/>
    </xf>
    <xf numFmtId="0" fontId="20" fillId="33" borderId="98" xfId="0" applyFont="1" applyFill="1" applyBorder="1" applyAlignment="1">
      <alignment horizontal="center" vertical="center" wrapText="1"/>
    </xf>
    <xf numFmtId="0" fontId="81" fillId="34" borderId="16" xfId="0" applyFont="1" applyFill="1" applyBorder="1" applyAlignment="1">
      <alignment horizontal="center" vertical="center" wrapText="1"/>
    </xf>
    <xf numFmtId="0" fontId="82" fillId="0" borderId="17" xfId="0" applyFont="1" applyBorder="1" applyAlignment="1">
      <alignment horizontal="center" vertical="center" wrapText="1"/>
    </xf>
    <xf numFmtId="0" fontId="81" fillId="34" borderId="10" xfId="0" applyFont="1" applyFill="1" applyBorder="1" applyAlignment="1">
      <alignment horizontal="center" vertical="center" wrapText="1"/>
    </xf>
    <xf numFmtId="0" fontId="82" fillId="0" borderId="11" xfId="0" applyFont="1" applyBorder="1" applyAlignment="1">
      <alignment horizontal="center" vertical="center" wrapText="1"/>
    </xf>
    <xf numFmtId="0" fontId="20" fillId="33" borderId="97" xfId="0" applyFont="1" applyFill="1" applyBorder="1" applyAlignment="1">
      <alignment horizontal="center" vertical="center" wrapText="1"/>
    </xf>
    <xf numFmtId="0" fontId="20" fillId="33" borderId="106" xfId="0" applyFont="1" applyFill="1" applyBorder="1" applyAlignment="1">
      <alignment vertical="center" wrapText="1"/>
    </xf>
    <xf numFmtId="0" fontId="20" fillId="44" borderId="109" xfId="0" applyFont="1" applyFill="1" applyBorder="1" applyAlignment="1">
      <alignment horizontal="center" vertical="center" wrapText="1"/>
    </xf>
    <xf numFmtId="0" fontId="20" fillId="44" borderId="111" xfId="0" applyFont="1" applyFill="1" applyBorder="1" applyAlignment="1">
      <alignment vertical="center" wrapText="1"/>
    </xf>
    <xf numFmtId="0" fontId="20" fillId="44" borderId="112" xfId="0" applyFont="1" applyFill="1" applyBorder="1" applyAlignment="1">
      <alignment horizontal="center" vertical="center" wrapText="1"/>
    </xf>
    <xf numFmtId="0" fontId="20" fillId="44" borderId="114" xfId="0" applyFont="1" applyFill="1" applyBorder="1" applyAlignment="1">
      <alignment horizontal="center" vertical="center" wrapText="1"/>
    </xf>
    <xf numFmtId="0" fontId="20" fillId="44" borderId="111" xfId="0" applyFont="1" applyFill="1" applyBorder="1" applyAlignment="1">
      <alignment horizontal="center" vertical="center" wrapText="1"/>
    </xf>
    <xf numFmtId="0" fontId="20" fillId="33" borderId="116" xfId="0" applyFont="1" applyFill="1" applyBorder="1" applyAlignment="1">
      <alignment horizontal="center" vertical="center" wrapText="1"/>
    </xf>
    <xf numFmtId="10" fontId="22" fillId="0" borderId="41" xfId="0" applyNumberFormat="1" applyFont="1" applyBorder="1" applyAlignment="1">
      <alignment horizontal="center" vertical="center" wrapText="1"/>
    </xf>
    <xf numFmtId="0" fontId="20" fillId="33" borderId="118" xfId="0" applyFont="1" applyFill="1" applyBorder="1" applyAlignment="1">
      <alignment horizontal="center" vertical="center" wrapText="1"/>
    </xf>
    <xf numFmtId="0" fontId="20" fillId="33" borderId="117" xfId="0" applyFont="1" applyFill="1" applyBorder="1" applyAlignment="1">
      <alignment horizontal="center" vertical="center" wrapText="1"/>
    </xf>
    <xf numFmtId="0" fontId="84" fillId="0" borderId="0" xfId="0" applyFont="1" applyAlignment="1">
      <alignment horizontal="left" vertical="center" readingOrder="1"/>
    </xf>
    <xf numFmtId="166" fontId="83" fillId="33" borderId="119" xfId="0" applyNumberFormat="1" applyFont="1" applyFill="1" applyBorder="1" applyAlignment="1">
      <alignment horizontal="center" vertical="center" wrapText="1"/>
    </xf>
    <xf numFmtId="0" fontId="84" fillId="0" borderId="121" xfId="0" applyFont="1" applyBorder="1" applyAlignment="1">
      <alignment horizontal="left" vertical="center" readingOrder="1"/>
    </xf>
    <xf numFmtId="0" fontId="0" fillId="0" borderId="120" xfId="0" applyBorder="1"/>
    <xf numFmtId="0" fontId="84" fillId="0" borderId="108" xfId="0" applyFont="1" applyBorder="1" applyAlignment="1">
      <alignment horizontal="center" vertical="center" readingOrder="1"/>
    </xf>
    <xf numFmtId="0" fontId="85" fillId="35" borderId="107" xfId="0" applyFont="1" applyFill="1" applyBorder="1" applyAlignment="1">
      <alignment horizontal="center" vertical="center" readingOrder="1"/>
    </xf>
    <xf numFmtId="0" fontId="21" fillId="0" borderId="122" xfId="0" applyFont="1" applyBorder="1" applyAlignment="1">
      <alignment vertical="center" wrapText="1"/>
    </xf>
    <xf numFmtId="0" fontId="29" fillId="0" borderId="47" xfId="0" applyFont="1" applyBorder="1" applyAlignment="1">
      <alignment horizontal="center"/>
    </xf>
    <xf numFmtId="166" fontId="22" fillId="0" borderId="13" xfId="0" applyNumberFormat="1" applyFont="1" applyBorder="1" applyAlignment="1">
      <alignment horizontal="center" vertical="center" wrapText="1"/>
    </xf>
    <xf numFmtId="0" fontId="31" fillId="34" borderId="12" xfId="0" applyFont="1" applyFill="1" applyBorder="1" applyAlignment="1">
      <alignment vertical="center" wrapText="1"/>
    </xf>
    <xf numFmtId="166" fontId="31" fillId="0" borderId="13" xfId="0" applyNumberFormat="1" applyFont="1" applyBorder="1" applyAlignment="1">
      <alignment horizontal="center" vertical="center" wrapText="1"/>
    </xf>
    <xf numFmtId="0" fontId="31" fillId="34" borderId="16" xfId="0" applyFont="1" applyFill="1" applyBorder="1" applyAlignment="1">
      <alignment vertical="center" wrapText="1"/>
    </xf>
    <xf numFmtId="166" fontId="31" fillId="0" borderId="17" xfId="0" applyNumberFormat="1" applyFont="1" applyBorder="1" applyAlignment="1">
      <alignment horizontal="center" vertical="center" wrapText="1"/>
    </xf>
    <xf numFmtId="0" fontId="31" fillId="34" borderId="10" xfId="0" applyFont="1" applyFill="1" applyBorder="1" applyAlignment="1">
      <alignment vertical="center" wrapText="1"/>
    </xf>
    <xf numFmtId="166" fontId="31" fillId="0" borderId="11" xfId="0" applyNumberFormat="1" applyFont="1" applyBorder="1" applyAlignment="1">
      <alignment horizontal="center" vertical="center" wrapText="1"/>
    </xf>
    <xf numFmtId="0" fontId="86" fillId="34" borderId="16" xfId="0" applyFont="1" applyFill="1" applyBorder="1" applyAlignment="1">
      <alignment vertical="center" wrapText="1"/>
    </xf>
    <xf numFmtId="166" fontId="86" fillId="0" borderId="17" xfId="0" applyNumberFormat="1" applyFont="1" applyBorder="1" applyAlignment="1">
      <alignment horizontal="center" vertical="center" wrapText="1"/>
    </xf>
    <xf numFmtId="0" fontId="0" fillId="0" borderId="22" xfId="0" applyBorder="1" applyAlignment="1">
      <alignment wrapText="1"/>
    </xf>
    <xf numFmtId="1" fontId="22" fillId="0" borderId="12" xfId="0" applyNumberFormat="1" applyFont="1" applyBorder="1" applyAlignment="1">
      <alignment horizontal="center" vertical="center" wrapText="1"/>
    </xf>
    <xf numFmtId="0" fontId="16" fillId="0" borderId="21" xfId="0" applyFont="1" applyBorder="1"/>
    <xf numFmtId="0" fontId="86" fillId="0" borderId="44" xfId="0" applyFont="1" applyBorder="1" applyAlignment="1">
      <alignment vertical="center" wrapText="1"/>
    </xf>
    <xf numFmtId="0" fontId="31" fillId="0" borderId="10" xfId="0" applyFont="1" applyBorder="1" applyAlignment="1">
      <alignment vertical="center" wrapText="1"/>
    </xf>
    <xf numFmtId="0" fontId="22" fillId="0" borderId="123" xfId="0" applyFont="1" applyBorder="1" applyAlignment="1">
      <alignment horizontal="center" vertical="center" wrapText="1"/>
    </xf>
    <xf numFmtId="0" fontId="22" fillId="0" borderId="124"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9" fontId="22" fillId="0" borderId="123" xfId="0" applyNumberFormat="1" applyFont="1" applyBorder="1" applyAlignment="1">
      <alignment horizontal="center" vertical="center" wrapText="1"/>
    </xf>
    <xf numFmtId="9" fontId="22" fillId="0" borderId="124" xfId="0" applyNumberFormat="1" applyFont="1" applyBorder="1" applyAlignment="1">
      <alignment horizontal="center" vertical="center" wrapText="1"/>
    </xf>
    <xf numFmtId="9" fontId="22" fillId="0" borderId="125" xfId="0" applyNumberFormat="1" applyFont="1" applyBorder="1" applyAlignment="1">
      <alignment horizontal="center" vertical="center" wrapText="1"/>
    </xf>
    <xf numFmtId="0" fontId="17" fillId="0" borderId="21" xfId="0" applyFont="1" applyBorder="1"/>
    <xf numFmtId="0" fontId="0" fillId="35" borderId="21" xfId="0" applyFill="1" applyBorder="1"/>
    <xf numFmtId="0" fontId="0" fillId="0" borderId="127" xfId="0" applyBorder="1"/>
    <xf numFmtId="0" fontId="34" fillId="41" borderId="128" xfId="0" applyFont="1" applyFill="1" applyBorder="1"/>
    <xf numFmtId="166" fontId="34" fillId="0" borderId="129" xfId="0" applyNumberFormat="1" applyFont="1" applyBorder="1" applyAlignment="1">
      <alignment horizontal="center" vertical="center"/>
    </xf>
    <xf numFmtId="166" fontId="34" fillId="0" borderId="130" xfId="0" applyNumberFormat="1" applyFont="1" applyBorder="1" applyAlignment="1">
      <alignment horizontal="center" vertical="center"/>
    </xf>
    <xf numFmtId="0" fontId="34" fillId="41" borderId="131" xfId="0" applyFont="1" applyFill="1" applyBorder="1"/>
    <xf numFmtId="166" fontId="34" fillId="0" borderId="132" xfId="0" applyNumberFormat="1" applyFont="1" applyBorder="1" applyAlignment="1">
      <alignment horizontal="center" vertical="center"/>
    </xf>
    <xf numFmtId="166" fontId="34" fillId="0" borderId="133" xfId="0" applyNumberFormat="1" applyFont="1" applyBorder="1" applyAlignment="1">
      <alignment horizontal="center" vertical="center"/>
    </xf>
    <xf numFmtId="0" fontId="0" fillId="0" borderId="35" xfId="0" applyBorder="1"/>
    <xf numFmtId="0" fontId="80" fillId="0" borderId="135" xfId="0" applyFont="1" applyBorder="1"/>
    <xf numFmtId="0" fontId="34" fillId="0" borderId="136" xfId="0" applyFont="1" applyBorder="1" applyAlignment="1">
      <alignment horizontal="center"/>
    </xf>
    <xf numFmtId="166" fontId="34" fillId="0" borderId="137" xfId="0" applyNumberFormat="1" applyFont="1" applyBorder="1" applyAlignment="1">
      <alignment horizontal="center" vertical="center"/>
    </xf>
    <xf numFmtId="166" fontId="34" fillId="0" borderId="138" xfId="0" applyNumberFormat="1" applyFont="1" applyBorder="1" applyAlignment="1">
      <alignment horizontal="center" vertical="center"/>
    </xf>
    <xf numFmtId="0" fontId="76" fillId="39" borderId="139" xfId="0" applyFont="1" applyFill="1" applyBorder="1" applyAlignment="1">
      <alignment vertical="center" wrapText="1"/>
    </xf>
    <xf numFmtId="0" fontId="76" fillId="39" borderId="140" xfId="0" applyFont="1" applyFill="1" applyBorder="1" applyAlignment="1">
      <alignment vertical="center" wrapText="1"/>
    </xf>
    <xf numFmtId="0" fontId="76" fillId="39" borderId="140" xfId="0" applyFont="1" applyFill="1" applyBorder="1" applyAlignment="1">
      <alignment horizontal="center" vertical="center" wrapText="1"/>
    </xf>
    <xf numFmtId="9" fontId="22" fillId="0" borderId="143" xfId="0" applyNumberFormat="1" applyFont="1" applyBorder="1" applyAlignment="1">
      <alignment horizontal="center" vertical="center" wrapText="1"/>
    </xf>
    <xf numFmtId="0" fontId="20" fillId="33" borderId="144" xfId="0" applyFont="1" applyFill="1" applyBorder="1" applyAlignment="1">
      <alignment horizontal="center" vertical="center" wrapText="1"/>
    </xf>
    <xf numFmtId="10" fontId="22" fillId="0" borderId="10" xfId="0" applyNumberFormat="1" applyFont="1" applyBorder="1" applyAlignment="1">
      <alignment horizontal="center" vertical="center" wrapText="1"/>
    </xf>
    <xf numFmtId="9" fontId="22" fillId="0" borderId="10" xfId="0" applyNumberFormat="1" applyFont="1" applyBorder="1" applyAlignment="1">
      <alignment horizontal="center" vertical="center" wrapText="1"/>
    </xf>
    <xf numFmtId="0" fontId="77" fillId="0" borderId="10" xfId="0" applyFont="1" applyBorder="1" applyAlignment="1">
      <alignment horizontal="center" vertical="center" wrapText="1"/>
    </xf>
    <xf numFmtId="0" fontId="77" fillId="0" borderId="11"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12" xfId="0" applyFont="1" applyBorder="1" applyAlignment="1">
      <alignment horizontal="center" vertical="center" wrapText="1"/>
    </xf>
    <xf numFmtId="0" fontId="65" fillId="0" borderId="80" xfId="0" applyFont="1" applyBorder="1"/>
    <xf numFmtId="0" fontId="40" fillId="0" borderId="85" xfId="0" applyFont="1" applyBorder="1" applyAlignment="1">
      <alignment vertical="center"/>
    </xf>
    <xf numFmtId="0" fontId="87" fillId="0" borderId="21" xfId="0" applyFont="1" applyBorder="1"/>
    <xf numFmtId="0" fontId="56" fillId="0" borderId="22" xfId="42" applyFont="1" applyFill="1" applyBorder="1" applyAlignment="1">
      <alignment horizontal="left" indent="1"/>
    </xf>
    <xf numFmtId="9" fontId="22" fillId="0" borderId="12" xfId="0" applyNumberFormat="1" applyFont="1" applyBorder="1" applyAlignment="1">
      <alignment horizontal="center" vertical="center" wrapText="1"/>
    </xf>
    <xf numFmtId="0" fontId="40" fillId="0" borderId="24" xfId="0" applyFont="1" applyBorder="1" applyAlignment="1">
      <alignment horizontal="left" vertical="top" wrapText="1"/>
    </xf>
    <xf numFmtId="0" fontId="88" fillId="38" borderId="21" xfId="0" applyFont="1" applyFill="1" applyBorder="1"/>
    <xf numFmtId="0" fontId="89" fillId="33" borderId="52" xfId="0" applyFont="1" applyFill="1" applyBorder="1" applyAlignment="1">
      <alignment horizontal="center" vertical="center" wrapText="1"/>
    </xf>
    <xf numFmtId="9" fontId="90" fillId="0" borderId="11" xfId="0" applyNumberFormat="1" applyFont="1" applyBorder="1" applyAlignment="1">
      <alignment horizontal="center" vertical="center" wrapText="1"/>
    </xf>
    <xf numFmtId="0" fontId="89" fillId="33" borderId="15" xfId="0" applyFont="1" applyFill="1" applyBorder="1" applyAlignment="1">
      <alignment horizontal="center" vertical="center" wrapText="1"/>
    </xf>
    <xf numFmtId="0" fontId="89" fillId="33" borderId="101" xfId="0" applyFont="1" applyFill="1" applyBorder="1" applyAlignment="1">
      <alignment horizontal="center" vertical="center" wrapText="1"/>
    </xf>
    <xf numFmtId="0" fontId="89" fillId="33" borderId="13" xfId="0" applyFont="1" applyFill="1" applyBorder="1" applyAlignment="1">
      <alignment horizontal="center" vertical="center" wrapText="1"/>
    </xf>
    <xf numFmtId="166" fontId="90" fillId="0" borderId="13" xfId="0" applyNumberFormat="1" applyFont="1" applyBorder="1" applyAlignment="1">
      <alignment horizontal="center" vertical="center" wrapText="1"/>
    </xf>
    <xf numFmtId="0" fontId="21" fillId="34" borderId="12" xfId="0" applyFont="1" applyFill="1" applyBorder="1" applyAlignment="1">
      <alignment horizontal="center" vertical="center" wrapText="1"/>
    </xf>
    <xf numFmtId="0" fontId="48" fillId="34" borderId="16" xfId="0" applyFont="1" applyFill="1" applyBorder="1" applyAlignment="1">
      <alignment vertical="center" wrapText="1"/>
    </xf>
    <xf numFmtId="166" fontId="48" fillId="0" borderId="17" xfId="0" applyNumberFormat="1" applyFont="1" applyBorder="1" applyAlignment="1">
      <alignment horizontal="center" vertical="center" wrapText="1"/>
    </xf>
    <xf numFmtId="166" fontId="48" fillId="34" borderId="17" xfId="0" applyNumberFormat="1" applyFont="1" applyFill="1" applyBorder="1" applyAlignment="1">
      <alignment horizontal="center" vertical="center" wrapText="1"/>
    </xf>
    <xf numFmtId="0" fontId="91" fillId="34" borderId="13" xfId="0" applyFont="1" applyFill="1" applyBorder="1" applyAlignment="1">
      <alignment horizontal="center" vertical="center" wrapText="1"/>
    </xf>
    <xf numFmtId="0" fontId="90" fillId="0" borderId="13" xfId="0" applyFont="1" applyBorder="1" applyAlignment="1">
      <alignment horizontal="center" vertical="center" wrapText="1"/>
    </xf>
    <xf numFmtId="0" fontId="92" fillId="35" borderId="13" xfId="0" applyFont="1" applyFill="1" applyBorder="1" applyAlignment="1">
      <alignment horizontal="justify" vertical="center" wrapText="1"/>
    </xf>
    <xf numFmtId="0" fontId="93" fillId="0" borderId="13" xfId="0" applyFont="1" applyBorder="1" applyAlignment="1">
      <alignment horizontal="justify" vertical="center" wrapText="1"/>
    </xf>
    <xf numFmtId="0" fontId="94" fillId="0" borderId="22" xfId="42" applyFont="1" applyBorder="1" applyAlignment="1">
      <alignment horizontal="left" indent="1"/>
    </xf>
    <xf numFmtId="0" fontId="94" fillId="0" borderId="22" xfId="42" applyFont="1" applyBorder="1" applyAlignment="1">
      <alignment horizontal="left"/>
    </xf>
    <xf numFmtId="0" fontId="65" fillId="35" borderId="23" xfId="0" applyFont="1" applyFill="1" applyBorder="1"/>
    <xf numFmtId="0" fontId="95" fillId="35" borderId="21" xfId="0" applyFont="1" applyFill="1" applyBorder="1"/>
    <xf numFmtId="0" fontId="94" fillId="0" borderId="83" xfId="42" applyFont="1" applyBorder="1" applyAlignment="1">
      <alignment horizontal="center" vertical="center" wrapText="1"/>
    </xf>
    <xf numFmtId="0" fontId="95" fillId="35" borderId="23" xfId="0" applyFont="1" applyFill="1" applyBorder="1"/>
    <xf numFmtId="0" fontId="94" fillId="0" borderId="83" xfId="42" applyFont="1" applyBorder="1" applyAlignment="1">
      <alignment horizontal="center" vertical="center"/>
    </xf>
    <xf numFmtId="0" fontId="0" fillId="0" borderId="107" xfId="0" applyBorder="1"/>
    <xf numFmtId="0" fontId="13" fillId="38" borderId="107" xfId="0" applyFont="1" applyFill="1" applyBorder="1"/>
    <xf numFmtId="9" fontId="13" fillId="38" borderId="107" xfId="0" applyNumberFormat="1" applyFont="1" applyFill="1" applyBorder="1"/>
    <xf numFmtId="0" fontId="96" fillId="0" borderId="10" xfId="0" applyFont="1" applyBorder="1" applyAlignment="1">
      <alignment horizontal="center" vertical="center" wrapText="1"/>
    </xf>
    <xf numFmtId="0" fontId="96" fillId="0" borderId="13"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2" xfId="0" applyFont="1" applyBorder="1" applyAlignment="1">
      <alignment horizontal="center" vertical="center" wrapText="1"/>
    </xf>
    <xf numFmtId="0" fontId="90" fillId="0" borderId="124" xfId="0" applyFont="1" applyBorder="1" applyAlignment="1">
      <alignment horizontal="center" vertical="center" wrapText="1"/>
    </xf>
    <xf numFmtId="0" fontId="90" fillId="0" borderId="39" xfId="0" applyFont="1" applyBorder="1" applyAlignment="1">
      <alignment horizontal="center" vertical="center" wrapText="1"/>
    </xf>
    <xf numFmtId="9" fontId="90" fillId="0" borderId="124" xfId="0" applyNumberFormat="1" applyFont="1" applyBorder="1" applyAlignment="1">
      <alignment horizontal="center" vertical="center" wrapText="1"/>
    </xf>
    <xf numFmtId="0" fontId="90" fillId="0" borderId="12" xfId="0" applyFont="1" applyBorder="1" applyAlignment="1">
      <alignment horizontal="center" vertical="center" wrapText="1"/>
    </xf>
    <xf numFmtId="9" fontId="90" fillId="0" borderId="13" xfId="0" applyNumberFormat="1" applyFont="1" applyBorder="1" applyAlignment="1">
      <alignment horizontal="center" vertical="center" wrapText="1"/>
    </xf>
    <xf numFmtId="9" fontId="90" fillId="0" borderId="12" xfId="0" applyNumberFormat="1" applyFont="1" applyBorder="1" applyAlignment="1">
      <alignment horizontal="center" vertical="center" wrapText="1"/>
    </xf>
    <xf numFmtId="0" fontId="97" fillId="40" borderId="0" xfId="0" applyFont="1" applyFill="1"/>
    <xf numFmtId="9" fontId="0" fillId="0" borderId="107" xfId="0" applyNumberFormat="1" applyBorder="1"/>
    <xf numFmtId="166" fontId="23" fillId="0" borderId="13" xfId="0" applyNumberFormat="1" applyFont="1" applyBorder="1" applyAlignment="1">
      <alignment horizontal="center" vertical="center"/>
    </xf>
    <xf numFmtId="0" fontId="76" fillId="39" borderId="141" xfId="0" applyFont="1" applyFill="1" applyBorder="1" applyAlignment="1">
      <alignment horizontal="center" vertical="center" wrapText="1"/>
    </xf>
    <xf numFmtId="0" fontId="76" fillId="39" borderId="134" xfId="0" applyFont="1" applyFill="1" applyBorder="1" applyAlignment="1">
      <alignment vertical="center" wrapText="1"/>
    </xf>
    <xf numFmtId="0" fontId="76" fillId="39" borderId="134" xfId="0" applyFont="1" applyFill="1" applyBorder="1" applyAlignment="1">
      <alignment horizontal="center" vertical="center" wrapText="1"/>
    </xf>
    <xf numFmtId="0" fontId="35" fillId="38" borderId="28" xfId="0" applyFont="1" applyFill="1" applyBorder="1" applyAlignment="1">
      <alignment horizontal="center" vertical="center"/>
    </xf>
    <xf numFmtId="0" fontId="35" fillId="38" borderId="29" xfId="0" applyFont="1" applyFill="1" applyBorder="1" applyAlignment="1">
      <alignment horizontal="center" vertical="center"/>
    </xf>
    <xf numFmtId="0" fontId="35" fillId="38" borderId="30" xfId="0" applyFont="1" applyFill="1" applyBorder="1" applyAlignment="1">
      <alignment horizontal="center" vertical="center"/>
    </xf>
    <xf numFmtId="0" fontId="35" fillId="38" borderId="33" xfId="0" applyFont="1" applyFill="1" applyBorder="1" applyAlignment="1">
      <alignment horizontal="center" vertical="center"/>
    </xf>
    <xf numFmtId="0" fontId="35" fillId="38" borderId="23" xfId="0" applyFont="1" applyFill="1" applyBorder="1" applyAlignment="1">
      <alignment horizontal="center" vertical="center"/>
    </xf>
    <xf numFmtId="0" fontId="35" fillId="38" borderId="34" xfId="0" applyFont="1" applyFill="1" applyBorder="1" applyAlignment="1">
      <alignment horizontal="center" vertical="center"/>
    </xf>
    <xf numFmtId="0" fontId="65" fillId="35" borderId="31" xfId="0" applyFont="1" applyFill="1" applyBorder="1" applyAlignment="1">
      <alignment horizontal="left" vertical="top" wrapText="1"/>
    </xf>
    <xf numFmtId="0" fontId="65" fillId="35" borderId="21" xfId="0" applyFont="1" applyFill="1" applyBorder="1" applyAlignment="1">
      <alignment horizontal="left" vertical="top" wrapText="1"/>
    </xf>
    <xf numFmtId="0" fontId="65" fillId="35" borderId="32" xfId="0" applyFont="1" applyFill="1" applyBorder="1" applyAlignment="1">
      <alignment horizontal="left" vertical="top" wrapText="1"/>
    </xf>
    <xf numFmtId="0" fontId="47" fillId="0" borderId="79" xfId="0" applyFont="1" applyBorder="1" applyAlignment="1">
      <alignment horizontal="center" vertical="center"/>
    </xf>
    <xf numFmtId="0" fontId="47" fillId="0" borderId="82" xfId="0" applyFont="1" applyBorder="1" applyAlignment="1">
      <alignment horizontal="center" vertical="center"/>
    </xf>
    <xf numFmtId="0" fontId="47" fillId="0" borderId="84" xfId="0" applyFont="1" applyBorder="1" applyAlignment="1">
      <alignment horizontal="center" vertical="center"/>
    </xf>
    <xf numFmtId="0" fontId="50" fillId="39" borderId="80" xfId="42" applyFill="1" applyBorder="1" applyAlignment="1">
      <alignment horizontal="center" vertical="center" wrapText="1"/>
    </xf>
    <xf numFmtId="0" fontId="50" fillId="39" borderId="21" xfId="42" applyFill="1" applyBorder="1" applyAlignment="1">
      <alignment horizontal="center" vertical="center" wrapText="1"/>
    </xf>
    <xf numFmtId="0" fontId="50" fillId="39" borderId="85" xfId="42" applyFill="1" applyBorder="1" applyAlignment="1">
      <alignment horizontal="center" vertical="center" wrapText="1"/>
    </xf>
    <xf numFmtId="0" fontId="29" fillId="0" borderId="87" xfId="0" applyFont="1" applyBorder="1" applyAlignment="1">
      <alignment horizontal="center" vertical="center"/>
    </xf>
    <xf numFmtId="0" fontId="29" fillId="0" borderId="67" xfId="0" applyFont="1" applyBorder="1" applyAlignment="1">
      <alignment horizontal="center" vertical="center"/>
    </xf>
    <xf numFmtId="0" fontId="29" fillId="0" borderId="89" xfId="0" applyFont="1" applyBorder="1" applyAlignment="1">
      <alignment horizontal="center" vertical="center"/>
    </xf>
    <xf numFmtId="0" fontId="50" fillId="39" borderId="88" xfId="42" applyFill="1" applyBorder="1" applyAlignment="1">
      <alignment horizontal="center" vertical="center" wrapText="1"/>
    </xf>
    <xf numFmtId="0" fontId="50" fillId="39" borderId="35" xfId="42" applyFill="1" applyBorder="1" applyAlignment="1">
      <alignment horizontal="center" vertical="center" wrapText="1"/>
    </xf>
    <xf numFmtId="0" fontId="50" fillId="39" borderId="90" xfId="42" applyFill="1" applyBorder="1" applyAlignment="1">
      <alignment horizontal="center" vertical="center" wrapText="1"/>
    </xf>
    <xf numFmtId="0" fontId="40" fillId="0" borderId="23" xfId="0" applyFont="1" applyBorder="1" applyAlignment="1">
      <alignment horizontal="left" vertical="top" wrapText="1"/>
    </xf>
    <xf numFmtId="0" fontId="40" fillId="0" borderId="35" xfId="0" applyFont="1" applyBorder="1" applyAlignment="1">
      <alignment horizontal="left" vertical="top" wrapText="1"/>
    </xf>
    <xf numFmtId="0" fontId="40" fillId="0" borderId="24" xfId="0" applyFont="1" applyBorder="1" applyAlignment="1">
      <alignment horizontal="left" vertical="top" wrapText="1"/>
    </xf>
    <xf numFmtId="0" fontId="50" fillId="39" borderId="80" xfId="42" applyFill="1" applyBorder="1" applyAlignment="1">
      <alignment horizontal="center" vertical="center"/>
    </xf>
    <xf numFmtId="0" fontId="50" fillId="39" borderId="21" xfId="42" applyFill="1" applyBorder="1" applyAlignment="1">
      <alignment horizontal="center" vertical="center"/>
    </xf>
    <xf numFmtId="0" fontId="50" fillId="39" borderId="85" xfId="42" applyFill="1" applyBorder="1" applyAlignment="1">
      <alignment horizontal="center" vertical="center"/>
    </xf>
    <xf numFmtId="0" fontId="47" fillId="0" borderId="103" xfId="0" applyFont="1" applyBorder="1" applyAlignment="1">
      <alignment horizontal="center" vertical="center"/>
    </xf>
    <xf numFmtId="0" fontId="50" fillId="39" borderId="23" xfId="42" applyFill="1" applyBorder="1" applyAlignment="1">
      <alignment horizontal="center" vertical="center"/>
    </xf>
    <xf numFmtId="0" fontId="18" fillId="0" borderId="37" xfId="0" applyFont="1" applyBorder="1" applyAlignment="1">
      <alignment horizontal="left" wrapText="1"/>
    </xf>
    <xf numFmtId="0" fontId="18" fillId="0" borderId="45" xfId="0" applyFont="1" applyBorder="1" applyAlignment="1">
      <alignment horizontal="left" wrapText="1"/>
    </xf>
    <xf numFmtId="0" fontId="18" fillId="0" borderId="22" xfId="0" applyFont="1" applyBorder="1" applyAlignment="1">
      <alignment horizontal="left" wrapText="1"/>
    </xf>
    <xf numFmtId="0" fontId="38" fillId="33" borderId="21" xfId="0" applyFont="1" applyFill="1" applyBorder="1" applyAlignment="1">
      <alignment horizontal="left" vertical="center" indent="1"/>
    </xf>
    <xf numFmtId="0" fontId="38" fillId="33" borderId="21" xfId="0" applyFont="1" applyFill="1" applyBorder="1" applyAlignment="1">
      <alignment horizontal="center" vertical="center"/>
    </xf>
    <xf numFmtId="0" fontId="38" fillId="33" borderId="21" xfId="0" applyFont="1" applyFill="1" applyBorder="1" applyAlignment="1">
      <alignment horizontal="left" vertical="center" wrapText="1" indent="1"/>
    </xf>
    <xf numFmtId="0" fontId="20" fillId="33" borderId="61" xfId="0" applyFont="1" applyFill="1" applyBorder="1" applyAlignment="1">
      <alignment horizontal="center" vertical="center" wrapText="1"/>
    </xf>
    <xf numFmtId="0" fontId="20" fillId="33" borderId="62" xfId="0" applyFont="1" applyFill="1" applyBorder="1" applyAlignment="1">
      <alignment horizontal="center" vertical="center" wrapText="1"/>
    </xf>
    <xf numFmtId="0" fontId="20" fillId="33" borderId="55" xfId="0" applyFont="1" applyFill="1" applyBorder="1" applyAlignment="1">
      <alignment horizontal="center" vertical="center" wrapText="1"/>
    </xf>
    <xf numFmtId="0" fontId="20" fillId="33" borderId="56" xfId="0" applyFont="1" applyFill="1" applyBorder="1" applyAlignment="1">
      <alignment horizontal="center" vertical="center" wrapText="1"/>
    </xf>
    <xf numFmtId="0" fontId="38" fillId="33" borderId="66" xfId="0" applyFont="1" applyFill="1" applyBorder="1" applyAlignment="1">
      <alignment horizontal="center" vertical="center" wrapText="1"/>
    </xf>
    <xf numFmtId="0" fontId="38" fillId="33" borderId="97" xfId="0" applyFont="1" applyFill="1" applyBorder="1" applyAlignment="1">
      <alignment horizontal="center" vertical="center" wrapText="1"/>
    </xf>
    <xf numFmtId="0" fontId="38" fillId="33" borderId="100" xfId="0" applyFont="1" applyFill="1" applyBorder="1" applyAlignment="1">
      <alignment horizontal="center" vertical="center" wrapText="1"/>
    </xf>
    <xf numFmtId="0" fontId="38" fillId="33" borderId="68" xfId="0" applyFont="1" applyFill="1" applyBorder="1" applyAlignment="1">
      <alignment horizontal="center" vertical="center" wrapText="1"/>
    </xf>
    <xf numFmtId="0" fontId="13" fillId="33" borderId="145" xfId="0" applyFont="1" applyFill="1" applyBorder="1" applyAlignment="1">
      <alignment horizontal="center" vertical="center" wrapText="1"/>
    </xf>
    <xf numFmtId="0" fontId="13" fillId="33" borderId="60" xfId="0" applyFont="1" applyFill="1" applyBorder="1" applyAlignment="1">
      <alignment horizontal="center" vertical="center" wrapText="1"/>
    </xf>
    <xf numFmtId="0" fontId="48" fillId="34" borderId="44" xfId="0" applyFont="1" applyFill="1" applyBorder="1" applyAlignment="1">
      <alignment vertical="center" wrapText="1"/>
    </xf>
    <xf numFmtId="0" fontId="48" fillId="34" borderId="12" xfId="0" applyFont="1" applyFill="1" applyBorder="1" applyAlignment="1">
      <alignment vertical="center" wrapText="1"/>
    </xf>
    <xf numFmtId="0" fontId="20" fillId="44" borderId="113" xfId="0" applyFont="1" applyFill="1" applyBorder="1" applyAlignment="1">
      <alignment horizontal="center" vertical="center" wrapText="1"/>
    </xf>
    <xf numFmtId="0" fontId="20" fillId="44" borderId="110" xfId="0" applyFont="1" applyFill="1" applyBorder="1" applyAlignment="1">
      <alignment horizontal="center" vertical="center" wrapText="1"/>
    </xf>
    <xf numFmtId="0" fontId="20" fillId="44" borderId="115" xfId="0" applyFont="1" applyFill="1" applyBorder="1" applyAlignment="1">
      <alignment horizontal="center" vertical="center" wrapText="1"/>
    </xf>
    <xf numFmtId="0" fontId="78" fillId="33" borderId="99" xfId="0" applyFont="1" applyFill="1" applyBorder="1" applyAlignment="1">
      <alignment horizontal="center" vertical="center" wrapText="1"/>
    </xf>
    <xf numFmtId="0" fontId="78" fillId="33" borderId="94" xfId="0" applyFont="1" applyFill="1" applyBorder="1" applyAlignment="1">
      <alignment horizontal="center" vertical="center" wrapText="1"/>
    </xf>
    <xf numFmtId="0" fontId="78" fillId="33" borderId="95" xfId="0" applyFont="1" applyFill="1" applyBorder="1" applyAlignment="1">
      <alignment horizontal="center" vertical="center" wrapText="1"/>
    </xf>
    <xf numFmtId="0" fontId="78" fillId="33" borderId="96" xfId="0" applyFont="1" applyFill="1" applyBorder="1" applyAlignment="1">
      <alignment horizontal="center" vertical="center" wrapText="1"/>
    </xf>
    <xf numFmtId="0" fontId="20" fillId="33" borderId="118" xfId="0" applyFont="1" applyFill="1" applyBorder="1" applyAlignment="1">
      <alignment horizontal="center" vertical="center" wrapText="1"/>
    </xf>
    <xf numFmtId="0" fontId="20" fillId="33" borderId="142" xfId="0" applyFont="1" applyFill="1" applyBorder="1" applyAlignment="1">
      <alignment horizontal="center" vertical="center" wrapText="1"/>
    </xf>
    <xf numFmtId="0" fontId="20" fillId="33" borderId="125" xfId="0" applyFont="1" applyFill="1" applyBorder="1" applyAlignment="1">
      <alignment horizontal="center" vertical="center" wrapText="1"/>
    </xf>
    <xf numFmtId="0" fontId="0" fillId="0" borderId="37" xfId="0" applyBorder="1" applyAlignment="1">
      <alignment horizontal="left" wrapText="1"/>
    </xf>
    <xf numFmtId="0" fontId="0" fillId="0" borderId="45" xfId="0" applyBorder="1" applyAlignment="1">
      <alignment horizontal="left" wrapText="1"/>
    </xf>
    <xf numFmtId="0" fontId="0" fillId="0" borderId="22" xfId="0" applyBorder="1" applyAlignment="1">
      <alignment horizontal="left" wrapText="1"/>
    </xf>
    <xf numFmtId="0" fontId="0" fillId="0" borderId="37" xfId="0" applyBorder="1" applyAlignment="1">
      <alignment horizontal="center" wrapText="1"/>
    </xf>
    <xf numFmtId="0" fontId="0" fillId="0" borderId="45" xfId="0" applyBorder="1" applyAlignment="1">
      <alignment horizontal="center" wrapText="1"/>
    </xf>
    <xf numFmtId="0" fontId="0" fillId="0" borderId="22" xfId="0" applyBorder="1" applyAlignment="1">
      <alignment horizontal="center" wrapText="1"/>
    </xf>
    <xf numFmtId="0" fontId="63" fillId="0" borderId="37" xfId="0" applyFont="1" applyBorder="1" applyAlignment="1">
      <alignment horizontal="left" wrapText="1"/>
    </xf>
    <xf numFmtId="0" fontId="63" fillId="0" borderId="45" xfId="0" applyFont="1" applyBorder="1" applyAlignment="1">
      <alignment horizontal="left" wrapText="1"/>
    </xf>
    <xf numFmtId="0" fontId="63" fillId="0" borderId="22" xfId="0" applyFont="1" applyBorder="1" applyAlignment="1">
      <alignment horizontal="left" wrapText="1"/>
    </xf>
    <xf numFmtId="0" fontId="20" fillId="33" borderId="44"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02" xfId="0" applyFont="1" applyFill="1" applyBorder="1" applyAlignment="1">
      <alignment horizontal="center" vertical="center" wrapText="1"/>
    </xf>
    <xf numFmtId="0" fontId="20" fillId="33" borderId="11" xfId="0" applyFont="1" applyFill="1" applyBorder="1" applyAlignment="1">
      <alignment horizontal="center" vertical="center" wrapText="1"/>
    </xf>
  </cellXfs>
  <cellStyles count="8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4 2" xfId="47" xr:uid="{032914FF-5C4B-445E-9D78-0122A7F4B6E2}"/>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_Calc_Input_Num" xfId="81" xr:uid="{89B4C159-C2A0-462C-8236-1D1CBE9923F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87" builtinId="3"/>
    <cellStyle name="Comma 132" xfId="67" xr:uid="{070C916D-1D17-41AB-AB75-BAEC6C8ECF1F}"/>
    <cellStyle name="Comma 2" xfId="53" xr:uid="{B27ECD9C-071B-46B1-9023-A07F48D67B70}"/>
    <cellStyle name="Comma 2 2" xfId="59" xr:uid="{864301D0-DE93-4015-A1FA-C6A00E1FB888}"/>
    <cellStyle name="Comma 2 3" xfId="62" xr:uid="{4804E87C-835E-49F1-92AB-2A542F92A48D}"/>
    <cellStyle name="Comma 3" xfId="58" xr:uid="{405A3106-7944-4C6A-A56F-A904C1A97825}"/>
    <cellStyle name="Comma 4" xfId="60" xr:uid="{E0AD5BA1-32B5-4176-B4E5-B8C798297341}"/>
    <cellStyle name="Comma 5" xfId="72" xr:uid="{0CDB8E08-9C1D-41A3-BB7B-142C963DD4C2}"/>
    <cellStyle name="Comma 6" xfId="43" xr:uid="{EFA1DA68-E5F8-47EB-91A5-3C570B3F580D}"/>
    <cellStyle name="EnVision body" xfId="88" xr:uid="{73F123BD-BF72-4D37-BA26-96DC69BFD53B}"/>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Hyperlink 2" xfId="61" xr:uid="{1A6B3358-9972-4411-A008-5E69F7BC752E}"/>
    <cellStyle name="Hyperlink 2 2" xfId="75" xr:uid="{AC563F3F-E285-4AFF-BD54-49E8F563F87A}"/>
    <cellStyle name="Hyperlink 2 3" xfId="82" xr:uid="{61C72EAE-DD1A-44A7-B480-94AD60CFA296}"/>
    <cellStyle name="Hyperlink 3" xfId="71" xr:uid="{FBF3110A-E4D3-4363-84CE-A3F0E029AEDC}"/>
    <cellStyle name="Hyperlink 4" xfId="50" xr:uid="{7375972E-85E4-4A22-A0CA-ECCE5FC2ED65}"/>
    <cellStyle name="Input" xfId="9" builtinId="20" customBuiltin="1"/>
    <cellStyle name="Linked Cell" xfId="12" builtinId="24" customBuiltin="1"/>
    <cellStyle name="Neutral" xfId="8" builtinId="28" customBuiltin="1"/>
    <cellStyle name="Normal" xfId="0" builtinId="0"/>
    <cellStyle name="Normal - Style1" xfId="55" xr:uid="{8A63F1AE-4F80-4606-94B7-D04F1813BFB2}"/>
    <cellStyle name="Normal 16 2 2" xfId="77" xr:uid="{17C3B9D5-027C-421A-B011-9EB877D98C72}"/>
    <cellStyle name="Normal 164" xfId="56" xr:uid="{091F0C48-FE37-49C8-9E83-AE6680F85A7D}"/>
    <cellStyle name="Normal 165" xfId="57" xr:uid="{81801733-2E61-45BB-8D31-46840C750603}"/>
    <cellStyle name="Normal 167" xfId="64" xr:uid="{23C8C39E-2AC2-4F48-BE16-BE820400E5F9}"/>
    <cellStyle name="Normal 18 2" xfId="76" xr:uid="{D9A5F1DD-1C91-4933-AB45-878ED859A27E}"/>
    <cellStyle name="Normal 2" xfId="54" xr:uid="{91E8EC55-E48D-4D26-93B6-CB9FD1DFE7F7}"/>
    <cellStyle name="Normal 2 10" xfId="49" xr:uid="{A9F7B5C7-E179-46BC-AD2D-BB795BAE5DB8}"/>
    <cellStyle name="Normal 2 2" xfId="45" xr:uid="{B3A10D96-5F5C-47E9-835D-DE1482578DF6}"/>
    <cellStyle name="Normal 2 2 10" xfId="63" xr:uid="{8A89284A-BC46-46DC-B0AA-DC25A01ED32A}"/>
    <cellStyle name="Normal 2 2 2" xfId="78" xr:uid="{57E69C44-0A4B-4EB5-A734-E7A747B26514}"/>
    <cellStyle name="Normal 2 2 2 6" xfId="68" xr:uid="{7F0535CA-CDA2-4EE0-9ABD-B2669ECED9AB}"/>
    <cellStyle name="Normal 2 2 3" xfId="79" xr:uid="{C6FF7DC5-3A14-4959-95CD-891EC9A11EA8}"/>
    <cellStyle name="Normal 2 2 4" xfId="80" xr:uid="{0879D509-5EAF-41B9-B6C6-A610900DB89C}"/>
    <cellStyle name="Normal 2 2 5" xfId="73" xr:uid="{FAE63F7F-AF22-4F4E-9190-5E2BEC634511}"/>
    <cellStyle name="Normal 2 2 6" xfId="83" xr:uid="{FAE17A83-1E69-4D67-9449-C072BC84C60C}"/>
    <cellStyle name="Normal 2 23 2" xfId="65" xr:uid="{37DD97F3-CE32-4DCC-88F4-09F5FC52A846}"/>
    <cellStyle name="Normal 2 3" xfId="70" xr:uid="{984BA777-4C24-4F73-A0C1-BD2F2F03E9E2}"/>
    <cellStyle name="Normal 2 3 2" xfId="84" xr:uid="{9E9B91F0-5229-40AA-862B-31AD8B1C0CE4}"/>
    <cellStyle name="Normal 3" xfId="74" xr:uid="{432E3BAF-680C-48C1-B4CF-AC7767DE10E2}"/>
    <cellStyle name="Normal 3 14 2" xfId="66" xr:uid="{C79ED6E9-27A5-4411-A368-EB2DACC13B15}"/>
    <cellStyle name="Normal 3 2 2" xfId="44" xr:uid="{72D45742-4B23-4218-9C04-8988D8931F8C}"/>
    <cellStyle name="Normal 56" xfId="46" xr:uid="{5654A245-5D04-45DE-9732-391B6E81215B}"/>
    <cellStyle name="Normal 8" xfId="85" xr:uid="{C1619E60-5713-4BAA-A6C2-B101FB51049A}"/>
    <cellStyle name="Normal 83" xfId="51" xr:uid="{FB53B064-FC13-48AF-9620-3DD412B9947B}"/>
    <cellStyle name="Note" xfId="15" builtinId="10" customBuiltin="1"/>
    <cellStyle name="Output" xfId="10" builtinId="21" customBuiltin="1"/>
    <cellStyle name="Percent 2" xfId="86" xr:uid="{199068F4-0166-4A86-9465-C7DE0B341AA9}"/>
    <cellStyle name="Percent 2 14" xfId="48" xr:uid="{A7CF661C-15A6-4FA0-A7A2-0FBEF8B301FE}"/>
    <cellStyle name="Percent 90 3" xfId="69" xr:uid="{D3D727F5-1FFD-4D9D-B3B3-B41F7AC6BF87}"/>
    <cellStyle name="Percent 92" xfId="52" xr:uid="{825220BD-A192-4550-8A0C-D8675B42046E}"/>
    <cellStyle name="Title" xfId="1" builtinId="15" customBuiltin="1"/>
    <cellStyle name="Total" xfId="17" builtinId="25" customBuiltin="1"/>
    <cellStyle name="Warning Text" xfId="14" builtinId="11" customBuiltin="1"/>
  </cellStyles>
  <dxfs count="175">
    <dxf>
      <fill>
        <patternFill>
          <bgColor rgb="FFCE328A"/>
        </patternFill>
      </fill>
    </dxf>
    <dxf>
      <fill>
        <patternFill>
          <bgColor rgb="FFC2CD23"/>
        </patternFill>
      </fill>
    </dxf>
    <dxf>
      <fill>
        <patternFill>
          <bgColor rgb="FFFFBF22"/>
        </patternFill>
      </fill>
    </dxf>
    <dxf>
      <fill>
        <patternFill>
          <bgColor rgb="FF5BCBF5"/>
        </patternFill>
      </fill>
    </dxf>
    <dxf>
      <fill>
        <patternFill>
          <bgColor rgb="FF827B7A"/>
        </patternFill>
      </fill>
    </dxf>
    <dxf>
      <fill>
        <patternFill>
          <bgColor rgb="FFCE328A"/>
        </patternFill>
      </fill>
    </dxf>
    <dxf>
      <fill>
        <patternFill>
          <bgColor rgb="FFC2CD23"/>
        </patternFill>
      </fill>
    </dxf>
    <dxf>
      <fill>
        <patternFill>
          <bgColor rgb="FFFFBF22"/>
        </patternFill>
      </fill>
    </dxf>
    <dxf>
      <fill>
        <patternFill>
          <bgColor rgb="FF5BCBF5"/>
        </patternFill>
      </fill>
    </dxf>
    <dxf>
      <fill>
        <patternFill>
          <bgColor rgb="FF827B7A"/>
        </patternFill>
      </fill>
    </dxf>
    <dxf>
      <fill>
        <patternFill>
          <bgColor rgb="FFCE328A"/>
        </patternFill>
      </fill>
    </dxf>
    <dxf>
      <fill>
        <patternFill>
          <bgColor rgb="FFC2CD23"/>
        </patternFill>
      </fill>
    </dxf>
    <dxf>
      <fill>
        <patternFill>
          <bgColor rgb="FFFFBF22"/>
        </patternFill>
      </fill>
    </dxf>
    <dxf>
      <fill>
        <patternFill>
          <bgColor rgb="FF5BCBF5"/>
        </patternFill>
      </fill>
    </dxf>
    <dxf>
      <fill>
        <patternFill>
          <bgColor rgb="FF827B7A"/>
        </patternFill>
      </fill>
    </dxf>
    <dxf>
      <fill>
        <patternFill>
          <bgColor rgb="FFCE328A"/>
        </patternFill>
      </fill>
    </dxf>
    <dxf>
      <fill>
        <patternFill>
          <bgColor rgb="FFC2CD23"/>
        </patternFill>
      </fill>
    </dxf>
    <dxf>
      <fill>
        <patternFill>
          <bgColor rgb="FFFFBF22"/>
        </patternFill>
      </fill>
    </dxf>
    <dxf>
      <fill>
        <patternFill>
          <bgColor rgb="FF5BCBF5"/>
        </patternFill>
      </fill>
    </dxf>
    <dxf>
      <fill>
        <patternFill>
          <bgColor rgb="FF827B7A"/>
        </patternFill>
      </fill>
    </dxf>
    <dxf>
      <fill>
        <patternFill>
          <bgColor rgb="FFCE328A"/>
        </patternFill>
      </fill>
    </dxf>
    <dxf>
      <fill>
        <patternFill>
          <bgColor rgb="FFC2CD23"/>
        </patternFill>
      </fill>
    </dxf>
    <dxf>
      <fill>
        <patternFill>
          <bgColor rgb="FFFFBF22"/>
        </patternFill>
      </fill>
    </dxf>
    <dxf>
      <fill>
        <patternFill>
          <bgColor rgb="FF5BCBF5"/>
        </patternFill>
      </fill>
    </dxf>
    <dxf>
      <fill>
        <patternFill>
          <bgColor rgb="FF827B7A"/>
        </patternFill>
      </fill>
    </dxf>
    <dxf>
      <fill>
        <patternFill>
          <bgColor rgb="FFCE328A"/>
        </patternFill>
      </fill>
    </dxf>
    <dxf>
      <fill>
        <patternFill>
          <bgColor rgb="FFC2CD23"/>
        </patternFill>
      </fill>
    </dxf>
    <dxf>
      <fill>
        <patternFill>
          <bgColor rgb="FFFFBF22"/>
        </patternFill>
      </fill>
    </dxf>
    <dxf>
      <fill>
        <patternFill>
          <bgColor rgb="FF5BCBF5"/>
        </patternFill>
      </fill>
    </dxf>
    <dxf>
      <fill>
        <patternFill>
          <bgColor rgb="FF827B7A"/>
        </patternFill>
      </fill>
    </dxf>
    <dxf>
      <fill>
        <patternFill>
          <bgColor rgb="FFCE328A"/>
        </patternFill>
      </fill>
    </dxf>
    <dxf>
      <fill>
        <patternFill>
          <bgColor rgb="FFC2CD23"/>
        </patternFill>
      </fill>
    </dxf>
    <dxf>
      <fill>
        <patternFill>
          <bgColor rgb="FFFFBF22"/>
        </patternFill>
      </fill>
    </dxf>
    <dxf>
      <fill>
        <patternFill>
          <bgColor rgb="FF5BCBF5"/>
        </patternFill>
      </fill>
    </dxf>
    <dxf>
      <fill>
        <patternFill>
          <bgColor rgb="FF827B7A"/>
        </patternFill>
      </fill>
    </dxf>
    <dxf>
      <fill>
        <patternFill>
          <bgColor rgb="FFCE328A"/>
        </patternFill>
      </fill>
    </dxf>
    <dxf>
      <fill>
        <patternFill>
          <bgColor rgb="FFC2CD23"/>
        </patternFill>
      </fill>
    </dxf>
    <dxf>
      <fill>
        <patternFill>
          <bgColor rgb="FFFFBF22"/>
        </patternFill>
      </fill>
    </dxf>
    <dxf>
      <fill>
        <patternFill>
          <bgColor rgb="FF5BCBF5"/>
        </patternFill>
      </fill>
    </dxf>
    <dxf>
      <fill>
        <patternFill>
          <bgColor rgb="FF827B7A"/>
        </patternFill>
      </fill>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alignment horizontal="center" vertical="center" textRotation="0" wrapText="1" indent="0" justifyLastLine="0" shrinkToFit="0" readingOrder="0"/>
      <border diagonalUp="0" diagonalDown="0">
        <left style="medium">
          <color rgb="FFF26522"/>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border outline="0">
        <left style="medium">
          <color rgb="FFF26522"/>
        </left>
        <right style="thin">
          <color theme="0"/>
        </right>
        <top style="thin">
          <color theme="0"/>
        </top>
        <bottom style="medium">
          <color rgb="FFF26522"/>
        </bottom>
      </border>
    </dxf>
    <dxf>
      <font>
        <b val="0"/>
        <i val="0"/>
        <strike val="0"/>
        <condense val="0"/>
        <extend val="0"/>
        <outline val="0"/>
        <shadow val="0"/>
        <u val="none"/>
        <vertAlign val="baseline"/>
        <sz val="9"/>
        <color rgb="FF333333"/>
        <name val="Arial"/>
        <family val="2"/>
        <scheme val="none"/>
      </font>
      <alignment horizontal="center" vertical="center" textRotation="0" wrapText="1" indent="0" justifyLastLine="0" shrinkToFit="0" readingOrder="0"/>
    </dxf>
    <dxf>
      <border outline="0">
        <bottom style="medium">
          <color rgb="FFF26522"/>
        </bottom>
      </border>
    </dxf>
    <dxf>
      <font>
        <b/>
        <i val="0"/>
        <strike val="0"/>
        <condense val="0"/>
        <extend val="0"/>
        <outline val="0"/>
        <shadow val="0"/>
        <u val="none"/>
        <vertAlign val="baseline"/>
        <sz val="9"/>
        <color rgb="FFFFFFFF"/>
        <name val="Arial"/>
        <family val="2"/>
        <scheme val="none"/>
      </font>
      <fill>
        <patternFill patternType="solid">
          <fgColor indexed="64"/>
          <bgColor rgb="FFF26522"/>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theme="0"/>
        </patternFill>
      </fill>
      <alignment horizontal="center" vertical="center" textRotation="0" wrapText="1" indent="0" justifyLastLine="0" shrinkToFit="0" readingOrder="0"/>
      <border diagonalUp="0" diagonalDown="0" outline="0">
        <left/>
        <right style="medium">
          <color rgb="FFF26522"/>
        </right>
        <top/>
        <bottom style="medium">
          <color rgb="FFF26522"/>
        </bottom>
      </border>
    </dxf>
    <dxf>
      <font>
        <b/>
        <i val="0"/>
        <strike val="0"/>
        <condense val="0"/>
        <extend val="0"/>
        <outline val="0"/>
        <shadow val="0"/>
        <u val="none"/>
        <vertAlign val="baseline"/>
        <sz val="9"/>
        <color rgb="FF333333"/>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rgb="FFF26522"/>
        </right>
        <top/>
        <bottom style="medium">
          <color rgb="FFF26522"/>
        </bottom>
      </border>
    </dxf>
    <dxf>
      <font>
        <b/>
        <i val="0"/>
        <strike val="0"/>
        <condense val="0"/>
        <extend val="0"/>
        <outline val="0"/>
        <shadow val="0"/>
        <u val="none"/>
        <vertAlign val="baseline"/>
        <sz val="9"/>
        <color rgb="FF333333"/>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rgb="FFF26522"/>
        </right>
        <top/>
        <bottom style="medium">
          <color rgb="FFF26522"/>
        </bottom>
      </border>
    </dxf>
    <dxf>
      <border outline="0">
        <left style="medium">
          <color rgb="FFF26522"/>
        </left>
        <right style="medium">
          <color rgb="FFF26522"/>
        </right>
        <top style="medium">
          <color rgb="FFF26522"/>
        </top>
        <bottom style="medium">
          <color rgb="FFF26522"/>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1" indent="0" justifyLastLine="0" shrinkToFit="0" readingOrder="0"/>
    </dxf>
    <dxf>
      <border outline="0">
        <bottom style="medium">
          <color rgb="FFF26522"/>
        </bottom>
      </border>
    </dxf>
    <dxf>
      <font>
        <b/>
        <i val="0"/>
        <strike val="0"/>
        <condense val="0"/>
        <extend val="0"/>
        <outline val="0"/>
        <shadow val="0"/>
        <u val="none"/>
        <vertAlign val="baseline"/>
        <sz val="9"/>
        <color rgb="FFFFFFFF"/>
        <name val="Arial"/>
        <family val="2"/>
        <scheme val="none"/>
      </font>
      <fill>
        <patternFill patternType="solid">
          <fgColor indexed="64"/>
          <bgColor rgb="FFF26522"/>
        </patternFill>
      </fill>
      <alignment horizontal="center" vertical="center" textRotation="0" wrapText="1" indent="0" justifyLastLine="0" shrinkToFit="0" readingOrder="0"/>
    </dxf>
    <dxf>
      <font>
        <b val="0"/>
        <i val="0"/>
        <strike val="0"/>
        <condense val="0"/>
        <extend val="0"/>
        <outline val="0"/>
        <shadow val="0"/>
        <u val="none"/>
        <vertAlign val="baseline"/>
        <sz val="9"/>
        <color rgb="FF333333"/>
        <name val="Arial"/>
        <family val="2"/>
        <scheme val="none"/>
      </font>
      <numFmt numFmtId="13" formatCode="0%"/>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alignment horizontal="center" vertical="center" textRotation="0" wrapText="1" indent="0" justifyLastLine="0" shrinkToFit="0" readingOrder="0"/>
      <border diagonalUp="0" diagonalDown="0">
        <left style="medium">
          <color rgb="FFF26522"/>
        </left>
        <right style="medium">
          <color rgb="FFF26522"/>
        </right>
        <top/>
        <bottom style="medium">
          <color rgb="FFF26522"/>
        </bottom>
        <vertical/>
        <horizontal/>
      </border>
    </dxf>
    <dxf>
      <font>
        <b val="0"/>
        <i val="0"/>
        <strike val="0"/>
        <condense val="0"/>
        <extend val="0"/>
        <outline val="0"/>
        <shadow val="0"/>
        <u val="none"/>
        <vertAlign val="baseline"/>
        <sz val="9"/>
        <color rgb="FF333333"/>
        <name val="Arial"/>
        <family val="2"/>
        <scheme val="none"/>
      </font>
      <alignment horizontal="center" vertical="center" textRotation="0" wrapText="1" indent="0" justifyLastLine="0" shrinkToFit="0" readingOrder="0"/>
      <border diagonalUp="0" diagonalDown="0">
        <left/>
        <right style="medium">
          <color rgb="FFF26522"/>
        </right>
        <top/>
        <bottom style="medium">
          <color rgb="FFF26522"/>
        </bottom>
        <vertical/>
        <horizontal/>
      </border>
    </dxf>
    <dxf>
      <border outline="0">
        <left style="medium">
          <color rgb="FFF26522"/>
        </left>
        <right style="thin">
          <color theme="0"/>
        </right>
        <top style="medium">
          <color rgb="FFF26522"/>
        </top>
        <bottom style="medium">
          <color rgb="FFF26522"/>
        </bottom>
      </border>
    </dxf>
    <dxf>
      <border outline="0">
        <bottom style="medium">
          <color rgb="FFF26522"/>
        </bottom>
      </border>
    </dxf>
    <dxf>
      <font>
        <b/>
        <i val="0"/>
        <strike val="0"/>
        <condense val="0"/>
        <extend val="0"/>
        <outline val="0"/>
        <shadow val="0"/>
        <u val="none"/>
        <vertAlign val="baseline"/>
        <sz val="9"/>
        <color rgb="FFFFFFFF"/>
        <name val="Arial"/>
        <family val="2"/>
        <scheme val="none"/>
      </font>
      <fill>
        <patternFill patternType="solid">
          <fgColor indexed="64"/>
          <bgColor rgb="FFF26522"/>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CD328A"/>
      <color rgb="FF454545"/>
      <color rgb="FF827B7A"/>
      <color rgb="FFFFBF22"/>
      <color rgb="FF5BCBF5"/>
      <color rgb="FFC2CD23"/>
      <color rgb="FFF26522"/>
      <color rgb="FF0079C1"/>
      <color rgb="FFCE328A"/>
      <color rgb="FFF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microsoft.com/office/2007/relationships/slicerCache" Target="slicerCaches/slicerCache2.xml"/><Relationship Id="rId79"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microsoft.com/office/2007/relationships/slicerCache" Target="slicerCaches/slicerCache1.xml"/><Relationship Id="rId78" Type="http://schemas.openxmlformats.org/officeDocument/2006/relationships/sharedStrings" Target="sharedString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microsoft.com/office/2007/relationships/slicerCache" Target="slicerCaches/slicerCache3.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Ex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5"/>
          <c:order val="0"/>
          <c:tx>
            <c:strRef>
              <c:f>'Figure 2'!$Y$6</c:f>
              <c:strCache>
                <c:ptCount val="1"/>
                <c:pt idx="0">
                  <c:v>BC</c:v>
                </c:pt>
              </c:strCache>
            </c:strRef>
          </c:tx>
          <c:spPr>
            <a:ln w="19050">
              <a:noFill/>
            </a:ln>
          </c:spPr>
          <c:marker>
            <c:symbol val="circle"/>
            <c:size val="7"/>
            <c:spPr>
              <a:solidFill>
                <a:srgbClr val="CE328A"/>
              </a:solidFill>
              <a:ln>
                <a:noFill/>
              </a:ln>
            </c:spPr>
          </c:marker>
          <c:dPt>
            <c:idx val="13"/>
            <c:bubble3D val="0"/>
            <c:extLst>
              <c:ext xmlns:c16="http://schemas.microsoft.com/office/drawing/2014/chart" uri="{C3380CC4-5D6E-409C-BE32-E72D297353CC}">
                <c16:uniqueId val="{00000004-E19D-47BD-8CD7-D5C014AF10D1}"/>
              </c:ext>
            </c:extLst>
          </c:dPt>
          <c:dPt>
            <c:idx val="14"/>
            <c:marker>
              <c:symbol val="circle"/>
              <c:size val="14"/>
            </c:marker>
            <c:bubble3D val="0"/>
            <c:extLst>
              <c:ext xmlns:c16="http://schemas.microsoft.com/office/drawing/2014/chart" uri="{C3380CC4-5D6E-409C-BE32-E72D297353CC}">
                <c16:uniqueId val="{00000004-122A-4EAF-A00B-B28672439588}"/>
              </c:ext>
            </c:extLst>
          </c:dPt>
          <c:dPt>
            <c:idx val="16"/>
            <c:bubble3D val="0"/>
            <c:extLst>
              <c:ext xmlns:c16="http://schemas.microsoft.com/office/drawing/2014/chart" uri="{C3380CC4-5D6E-409C-BE32-E72D297353CC}">
                <c16:uniqueId val="{00000003-5B48-4DED-9DA8-155E309072C1}"/>
              </c:ext>
            </c:extLst>
          </c:dPt>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2'!$Y$7:$Y$33</c:f>
              <c:numCache>
                <c:formatCode>General</c:formatCode>
                <c:ptCount val="27"/>
                <c:pt idx="0">
                  <c:v>#N/A</c:v>
                </c:pt>
                <c:pt idx="1">
                  <c:v>3.4199144498688185</c:v>
                </c:pt>
                <c:pt idx="2">
                  <c:v>3.7602275059849855</c:v>
                </c:pt>
                <c:pt idx="3">
                  <c:v>3.8199144498688185</c:v>
                </c:pt>
                <c:pt idx="4">
                  <c:v>4.2199144498688179</c:v>
                </c:pt>
                <c:pt idx="5">
                  <c:v>4.6199144498688183</c:v>
                </c:pt>
                <c:pt idx="6">
                  <c:v>5.0199144498688186</c:v>
                </c:pt>
                <c:pt idx="7">
                  <c:v>5.4199144498688181</c:v>
                </c:pt>
                <c:pt idx="8">
                  <c:v>5.6637234484113144</c:v>
                </c:pt>
                <c:pt idx="9">
                  <c:v>#N/A</c:v>
                </c:pt>
                <c:pt idx="10">
                  <c:v>5.8199144498688185</c:v>
                </c:pt>
                <c:pt idx="11">
                  <c:v>6.2199144498688179</c:v>
                </c:pt>
                <c:pt idx="12">
                  <c:v>6.4383562870528985</c:v>
                </c:pt>
                <c:pt idx="13">
                  <c:v>6.6199144498688183</c:v>
                </c:pt>
                <c:pt idx="14">
                  <c:v>7.0199144498688186</c:v>
                </c:pt>
                <c:pt idx="15">
                  <c:v>#N/A</c:v>
                </c:pt>
                <c:pt idx="16">
                  <c:v>7.4199144498688181</c:v>
                </c:pt>
                <c:pt idx="17">
                  <c:v>7.8089605488909219</c:v>
                </c:pt>
                <c:pt idx="18">
                  <c:v>7.8199144498688185</c:v>
                </c:pt>
                <c:pt idx="19">
                  <c:v>8.2199144498688188</c:v>
                </c:pt>
                <c:pt idx="20">
                  <c:v>8.3967080111629624</c:v>
                </c:pt>
                <c:pt idx="21">
                  <c:v>8.6199144498688192</c:v>
                </c:pt>
                <c:pt idx="22">
                  <c:v>9.0199144498688177</c:v>
                </c:pt>
                <c:pt idx="23">
                  <c:v>9.4199144498688181</c:v>
                </c:pt>
                <c:pt idx="24">
                  <c:v>9.6129079309129803</c:v>
                </c:pt>
                <c:pt idx="25">
                  <c:v>9.8199144498688185</c:v>
                </c:pt>
                <c:pt idx="26">
                  <c:v>#N/A</c:v>
                </c:pt>
              </c:numCache>
            </c:numRef>
          </c:val>
          <c:smooth val="0"/>
          <c:extLst>
            <c:ext xmlns:c16="http://schemas.microsoft.com/office/drawing/2014/chart" uri="{C3380CC4-5D6E-409C-BE32-E72D297353CC}">
              <c16:uniqueId val="{00000001-8C7F-496B-B1F1-A64BCA7FD373}"/>
            </c:ext>
          </c:extLst>
        </c:ser>
        <c:ser>
          <c:idx val="2"/>
          <c:order val="1"/>
          <c:tx>
            <c:strRef>
              <c:f>'Figure 2'!$Z$6</c:f>
              <c:strCache>
                <c:ptCount val="1"/>
                <c:pt idx="0">
                  <c:v>CT</c:v>
                </c:pt>
              </c:strCache>
            </c:strRef>
          </c:tx>
          <c:spPr>
            <a:ln w="19050">
              <a:noFill/>
            </a:ln>
          </c:spPr>
          <c:marker>
            <c:symbol val="diamond"/>
            <c:size val="14"/>
            <c:spPr>
              <a:solidFill>
                <a:srgbClr val="FFBF22"/>
              </a:solidFill>
              <a:ln>
                <a:no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2'!$Z$7:$Z$33</c:f>
              <c:numCache>
                <c:formatCode>General</c:formatCode>
                <c:ptCount val="27"/>
                <c:pt idx="0">
                  <c:v>#N/A</c:v>
                </c:pt>
                <c:pt idx="1">
                  <c:v>#N/A</c:v>
                </c:pt>
                <c:pt idx="2">
                  <c:v>#N/A</c:v>
                </c:pt>
                <c:pt idx="3">
                  <c:v>#N/A</c:v>
                </c:pt>
                <c:pt idx="4">
                  <c:v>#N/A</c:v>
                </c:pt>
                <c:pt idx="5">
                  <c:v>#N/A</c:v>
                </c:pt>
                <c:pt idx="6">
                  <c:v>#N/A</c:v>
                </c:pt>
                <c:pt idx="7">
                  <c:v>#N/A</c:v>
                </c:pt>
                <c:pt idx="8">
                  <c:v>#N/A</c:v>
                </c:pt>
                <c:pt idx="9">
                  <c:v>5.7100206235033761</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val>
          <c:smooth val="0"/>
          <c:extLst>
            <c:ext xmlns:c16="http://schemas.microsoft.com/office/drawing/2014/chart" uri="{C3380CC4-5D6E-409C-BE32-E72D297353CC}">
              <c16:uniqueId val="{00000002-8C7F-496B-B1F1-A64BCA7FD373}"/>
            </c:ext>
          </c:extLst>
        </c:ser>
        <c:ser>
          <c:idx val="0"/>
          <c:order val="2"/>
          <c:tx>
            <c:strRef>
              <c:f>'Figure 2'!$AB$6</c:f>
              <c:strCache>
                <c:ptCount val="1"/>
                <c:pt idx="0">
                  <c:v>ST</c:v>
                </c:pt>
              </c:strCache>
            </c:strRef>
          </c:tx>
          <c:spPr>
            <a:ln w="19050">
              <a:noFill/>
            </a:ln>
          </c:spPr>
          <c:marker>
            <c:symbol val="diamond"/>
            <c:size val="14"/>
            <c:spPr>
              <a:solidFill>
                <a:srgbClr val="5BCBF5"/>
              </a:solidFill>
              <a:ln>
                <a:no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2'!$AB$7:$AB$33</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7.1976449911587554</c:v>
                </c:pt>
                <c:pt idx="16">
                  <c:v>#N/A</c:v>
                </c:pt>
                <c:pt idx="17">
                  <c:v>#N/A</c:v>
                </c:pt>
                <c:pt idx="18">
                  <c:v>#N/A</c:v>
                </c:pt>
                <c:pt idx="19">
                  <c:v>#N/A</c:v>
                </c:pt>
                <c:pt idx="20">
                  <c:v>#N/A</c:v>
                </c:pt>
                <c:pt idx="21">
                  <c:v>#N/A</c:v>
                </c:pt>
                <c:pt idx="22">
                  <c:v>#N/A</c:v>
                </c:pt>
                <c:pt idx="23">
                  <c:v>#N/A</c:v>
                </c:pt>
                <c:pt idx="24">
                  <c:v>#N/A</c:v>
                </c:pt>
                <c:pt idx="25">
                  <c:v>#N/A</c:v>
                </c:pt>
                <c:pt idx="26">
                  <c:v>#N/A</c:v>
                </c:pt>
              </c:numCache>
            </c:numRef>
          </c:val>
          <c:smooth val="0"/>
          <c:extLst>
            <c:ext xmlns:c16="http://schemas.microsoft.com/office/drawing/2014/chart" uri="{C3380CC4-5D6E-409C-BE32-E72D297353CC}">
              <c16:uniqueId val="{00000004-8C7F-496B-B1F1-A64BCA7FD373}"/>
            </c:ext>
          </c:extLst>
        </c:ser>
        <c:ser>
          <c:idx val="1"/>
          <c:order val="3"/>
          <c:tx>
            <c:strRef>
              <c:f>'Figure 2'!$AA$6</c:f>
              <c:strCache>
                <c:ptCount val="1"/>
                <c:pt idx="0">
                  <c:v>LW</c:v>
                </c:pt>
              </c:strCache>
            </c:strRef>
          </c:tx>
          <c:spPr>
            <a:ln w="19050">
              <a:noFill/>
            </a:ln>
          </c:spPr>
          <c:marker>
            <c:symbol val="circle"/>
            <c:size val="14"/>
            <c:spPr>
              <a:solidFill>
                <a:srgbClr val="C2CD23"/>
              </a:solidFill>
              <a:ln>
                <a:solidFill>
                  <a:srgbClr val="C2CD23"/>
                </a:solid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2'!$AA$7:$AA$33</c:f>
              <c:numCache>
                <c:formatCode>General</c:formatCode>
                <c:ptCount val="27"/>
                <c:pt idx="0">
                  <c:v>2.435760279143091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val>
          <c:smooth val="0"/>
          <c:extLst>
            <c:ext xmlns:c16="http://schemas.microsoft.com/office/drawing/2014/chart" uri="{C3380CC4-5D6E-409C-BE32-E72D297353CC}">
              <c16:uniqueId val="{00000005-8C7F-496B-B1F1-A64BCA7FD373}"/>
            </c:ext>
          </c:extLst>
        </c:ser>
        <c:ser>
          <c:idx val="3"/>
          <c:order val="4"/>
          <c:tx>
            <c:strRef>
              <c:f>'Figure 2'!$AC$6</c:f>
              <c:strCache>
                <c:ptCount val="1"/>
                <c:pt idx="0">
                  <c:v>FS</c:v>
                </c:pt>
              </c:strCache>
            </c:strRef>
          </c:tx>
          <c:spPr>
            <a:ln w="19050">
              <a:noFill/>
            </a:ln>
          </c:spPr>
          <c:marker>
            <c:symbol val="triangle"/>
            <c:size val="14"/>
            <c:spPr>
              <a:solidFill>
                <a:srgbClr val="827B7A"/>
              </a:solidFill>
              <a:ln>
                <a:solidFill>
                  <a:srgbClr val="827B7A"/>
                </a:solid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2'!$AC$7:$AC$33</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10.432404253176719</c:v>
                </c:pt>
              </c:numCache>
            </c:numRef>
          </c:val>
          <c:smooth val="0"/>
          <c:extLst>
            <c:ext xmlns:c16="http://schemas.microsoft.com/office/drawing/2014/chart" uri="{C3380CC4-5D6E-409C-BE32-E72D297353CC}">
              <c16:uniqueId val="{00000006-8C7F-496B-B1F1-A64BCA7FD373}"/>
            </c:ext>
          </c:extLst>
        </c:ser>
        <c:ser>
          <c:idx val="4"/>
          <c:order val="5"/>
          <c:tx>
            <c:strRef>
              <c:f>'Figure 2'!$AD$6</c:f>
              <c:strCache>
                <c:ptCount val="1"/>
                <c:pt idx="0">
                  <c:v>LWR</c:v>
                </c:pt>
              </c:strCache>
            </c:strRef>
          </c:tx>
          <c:spPr>
            <a:ln w="19050">
              <a:solidFill>
                <a:srgbClr val="00B0F0"/>
              </a:solidFill>
              <a:prstDash val="dash"/>
            </a:ln>
          </c:spPr>
          <c:marker>
            <c:spPr>
              <a:noFill/>
              <a:ln>
                <a:noFill/>
                <a:prstDash val="dash"/>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2'!$AD$7:$AD$33</c:f>
              <c:numCache>
                <c:formatCode>General</c:formatCode>
                <c:ptCount val="27"/>
                <c:pt idx="0">
                  <c:v>7.4</c:v>
                </c:pt>
                <c:pt idx="1">
                  <c:v>7.4</c:v>
                </c:pt>
                <c:pt idx="2">
                  <c:v>7.4</c:v>
                </c:pt>
                <c:pt idx="3">
                  <c:v>7.4</c:v>
                </c:pt>
                <c:pt idx="4">
                  <c:v>7.4</c:v>
                </c:pt>
                <c:pt idx="5">
                  <c:v>7.4</c:v>
                </c:pt>
                <c:pt idx="6">
                  <c:v>7.4</c:v>
                </c:pt>
                <c:pt idx="7">
                  <c:v>7.4</c:v>
                </c:pt>
                <c:pt idx="8">
                  <c:v>7.4</c:v>
                </c:pt>
                <c:pt idx="9">
                  <c:v>7.4</c:v>
                </c:pt>
                <c:pt idx="10">
                  <c:v>7.4</c:v>
                </c:pt>
                <c:pt idx="11">
                  <c:v>7.4</c:v>
                </c:pt>
                <c:pt idx="12">
                  <c:v>7.4</c:v>
                </c:pt>
                <c:pt idx="13">
                  <c:v>7.4</c:v>
                </c:pt>
                <c:pt idx="14">
                  <c:v>7.4</c:v>
                </c:pt>
                <c:pt idx="15">
                  <c:v>7.4</c:v>
                </c:pt>
                <c:pt idx="16">
                  <c:v>7.4</c:v>
                </c:pt>
                <c:pt idx="17">
                  <c:v>7.4</c:v>
                </c:pt>
                <c:pt idx="18">
                  <c:v>7.4</c:v>
                </c:pt>
                <c:pt idx="19">
                  <c:v>7.4</c:v>
                </c:pt>
                <c:pt idx="20">
                  <c:v>7.4</c:v>
                </c:pt>
                <c:pt idx="21">
                  <c:v>7.4</c:v>
                </c:pt>
                <c:pt idx="22">
                  <c:v>7.4</c:v>
                </c:pt>
                <c:pt idx="23">
                  <c:v>7.4</c:v>
                </c:pt>
                <c:pt idx="24">
                  <c:v>7.4</c:v>
                </c:pt>
                <c:pt idx="25">
                  <c:v>7.4</c:v>
                </c:pt>
                <c:pt idx="26">
                  <c:v>7.4</c:v>
                </c:pt>
              </c:numCache>
            </c:numRef>
          </c:val>
          <c:smooth val="0"/>
          <c:extLst>
            <c:ext xmlns:c16="http://schemas.microsoft.com/office/drawing/2014/chart" uri="{C3380CC4-5D6E-409C-BE32-E72D297353CC}">
              <c16:uniqueId val="{00000007-8C7F-496B-B1F1-A64BCA7FD373}"/>
            </c:ext>
          </c:extLst>
        </c:ser>
        <c:dLbls>
          <c:showLegendKey val="0"/>
          <c:showVal val="0"/>
          <c:showCatName val="0"/>
          <c:showSerName val="0"/>
          <c:showPercent val="0"/>
          <c:showBubbleSize val="0"/>
        </c:dLbls>
        <c:marker val="1"/>
        <c:smooth val="0"/>
        <c:axId val="149034496"/>
        <c:axId val="149036032"/>
      </c:lineChart>
      <c:catAx>
        <c:axId val="149034496"/>
        <c:scaling>
          <c:orientation val="minMax"/>
        </c:scaling>
        <c:delete val="0"/>
        <c:axPos val="b"/>
        <c:numFmt formatCode="General" sourceLinked="1"/>
        <c:majorTickMark val="none"/>
        <c:minorTickMark val="none"/>
        <c:tickLblPos val="low"/>
        <c:txPr>
          <a:bodyPr rot="-5400000"/>
          <a:lstStyle/>
          <a:p>
            <a:pPr>
              <a:defRPr/>
            </a:pPr>
            <a:endParaRPr lang="en-US"/>
          </a:p>
        </c:txPr>
        <c:crossAx val="149036032"/>
        <c:crosses val="autoZero"/>
        <c:auto val="0"/>
        <c:lblAlgn val="ctr"/>
        <c:lblOffset val="100"/>
        <c:noMultiLvlLbl val="0"/>
      </c:catAx>
      <c:valAx>
        <c:axId val="149036032"/>
        <c:scaling>
          <c:orientation val="minMax"/>
        </c:scaling>
        <c:delete val="0"/>
        <c:axPos val="l"/>
        <c:majorGridlines>
          <c:spPr>
            <a:ln>
              <a:solidFill>
                <a:schemeClr val="bg1">
                  <a:lumMod val="85000"/>
                </a:schemeClr>
              </a:solidFill>
              <a:prstDash val="dash"/>
            </a:ln>
          </c:spPr>
        </c:majorGridlines>
        <c:title>
          <c:tx>
            <c:rich>
              <a:bodyPr rot="-5400000" vert="horz"/>
              <a:lstStyle/>
              <a:p>
                <a:pPr>
                  <a:defRPr b="0"/>
                </a:pPr>
                <a:r>
                  <a:rPr lang="en-US" b="0"/>
                  <a:t>Capacity to secure (GW)</a:t>
                </a:r>
              </a:p>
            </c:rich>
          </c:tx>
          <c:overlay val="0"/>
        </c:title>
        <c:numFmt formatCode="General" sourceLinked="1"/>
        <c:majorTickMark val="out"/>
        <c:minorTickMark val="none"/>
        <c:tickLblPos val="low"/>
        <c:crossAx val="149034496"/>
        <c:crosses val="autoZero"/>
        <c:crossBetween val="between"/>
        <c:majorUnit val="1"/>
      </c:valAx>
    </c:plotArea>
    <c:legend>
      <c:legendPos val="r"/>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5"/>
          <c:order val="0"/>
          <c:tx>
            <c:strRef>
              <c:f>'Figure 4'!$Y$6</c:f>
              <c:strCache>
                <c:ptCount val="1"/>
                <c:pt idx="0">
                  <c:v>BC</c:v>
                </c:pt>
              </c:strCache>
            </c:strRef>
          </c:tx>
          <c:spPr>
            <a:ln w="19050">
              <a:noFill/>
            </a:ln>
          </c:spPr>
          <c:marker>
            <c:symbol val="circle"/>
            <c:size val="7"/>
            <c:spPr>
              <a:solidFill>
                <a:srgbClr val="CE328A"/>
              </a:solidFill>
              <a:ln>
                <a:noFill/>
              </a:ln>
            </c:spPr>
          </c:marker>
          <c:dPt>
            <c:idx val="16"/>
            <c:marker>
              <c:symbol val="circle"/>
              <c:size val="14"/>
            </c:marker>
            <c:bubble3D val="0"/>
            <c:extLst>
              <c:ext xmlns:c16="http://schemas.microsoft.com/office/drawing/2014/chart" uri="{C3380CC4-5D6E-409C-BE32-E72D297353CC}">
                <c16:uniqueId val="{00000005-ADEC-452D-B572-8D25659D8FCA}"/>
              </c:ext>
            </c:extLst>
          </c:dPt>
          <c:dPt>
            <c:idx val="28"/>
            <c:bubble3D val="0"/>
            <c:extLst>
              <c:ext xmlns:c16="http://schemas.microsoft.com/office/drawing/2014/chart" uri="{C3380CC4-5D6E-409C-BE32-E72D297353CC}">
                <c16:uniqueId val="{00000001-FDA9-415C-9BA9-E591BDE3FA51}"/>
              </c:ext>
            </c:extLst>
          </c:dPt>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4'!$Y$7:$Y$38</c:f>
              <c:numCache>
                <c:formatCode>General</c:formatCode>
                <c:ptCount val="32"/>
                <c:pt idx="0">
                  <c:v>#N/A</c:v>
                </c:pt>
                <c:pt idx="1">
                  <c:v>39.276331516808803</c:v>
                </c:pt>
                <c:pt idx="2">
                  <c:v>39.676331516808801</c:v>
                </c:pt>
                <c:pt idx="3">
                  <c:v>40.0763315168088</c:v>
                </c:pt>
                <c:pt idx="4">
                  <c:v>40.127149930924098</c:v>
                </c:pt>
                <c:pt idx="5">
                  <c:v>40.476331516808798</c:v>
                </c:pt>
                <c:pt idx="6">
                  <c:v>40.876331516808804</c:v>
                </c:pt>
                <c:pt idx="7">
                  <c:v>#N/A</c:v>
                </c:pt>
                <c:pt idx="8">
                  <c:v>41.276331516808803</c:v>
                </c:pt>
                <c:pt idx="9">
                  <c:v>41.676331516808801</c:v>
                </c:pt>
                <c:pt idx="10">
                  <c:v>#N/A</c:v>
                </c:pt>
                <c:pt idx="11">
                  <c:v>42.0763315168088</c:v>
                </c:pt>
                <c:pt idx="12">
                  <c:v>42.476331516808798</c:v>
                </c:pt>
                <c:pt idx="13">
                  <c:v>42.870037247624701</c:v>
                </c:pt>
                <c:pt idx="14">
                  <c:v>42.876331516808804</c:v>
                </c:pt>
                <c:pt idx="15">
                  <c:v>43.276331516808803</c:v>
                </c:pt>
                <c:pt idx="16">
                  <c:v>43.676331516808801</c:v>
                </c:pt>
                <c:pt idx="17">
                  <c:v>44.0763315168088</c:v>
                </c:pt>
                <c:pt idx="18">
                  <c:v>44.476331516808798</c:v>
                </c:pt>
                <c:pt idx="19">
                  <c:v>44.876331516808804</c:v>
                </c:pt>
                <c:pt idx="20">
                  <c:v>44.955460040322095</c:v>
                </c:pt>
                <c:pt idx="21">
                  <c:v>45.276331516808803</c:v>
                </c:pt>
                <c:pt idx="22">
                  <c:v>45.676331516808801</c:v>
                </c:pt>
                <c:pt idx="23">
                  <c:v>46.0763315168088</c:v>
                </c:pt>
                <c:pt idx="24">
                  <c:v>46.476331516808798</c:v>
                </c:pt>
                <c:pt idx="25">
                  <c:v>46.876331516808804</c:v>
                </c:pt>
                <c:pt idx="26">
                  <c:v>46.988589675736996</c:v>
                </c:pt>
                <c:pt idx="27">
                  <c:v>47.276331516808803</c:v>
                </c:pt>
                <c:pt idx="28">
                  <c:v>47.676331516808801</c:v>
                </c:pt>
                <c:pt idx="29">
                  <c:v>48.0763315168088</c:v>
                </c:pt>
                <c:pt idx="30">
                  <c:v>#N/A</c:v>
                </c:pt>
                <c:pt idx="31">
                  <c:v>#N/A</c:v>
                </c:pt>
              </c:numCache>
            </c:numRef>
          </c:val>
          <c:smooth val="0"/>
          <c:extLst>
            <c:ext xmlns:c16="http://schemas.microsoft.com/office/drawing/2014/chart" uri="{C3380CC4-5D6E-409C-BE32-E72D297353CC}">
              <c16:uniqueId val="{00000007-ADEC-452D-B572-8D25659D8FCA}"/>
            </c:ext>
          </c:extLst>
        </c:ser>
        <c:ser>
          <c:idx val="2"/>
          <c:order val="1"/>
          <c:tx>
            <c:strRef>
              <c:f>'Figure 4'!$Z$6</c:f>
              <c:strCache>
                <c:ptCount val="1"/>
                <c:pt idx="0">
                  <c:v>CT</c:v>
                </c:pt>
              </c:strCache>
            </c:strRef>
          </c:tx>
          <c:spPr>
            <a:ln w="19050">
              <a:noFill/>
            </a:ln>
          </c:spPr>
          <c:marker>
            <c:symbol val="diamond"/>
            <c:size val="14"/>
            <c:spPr>
              <a:solidFill>
                <a:srgbClr val="FFBF22"/>
              </a:solidFill>
              <a:ln>
                <a:noFill/>
              </a:ln>
            </c:spPr>
          </c:marker>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4'!$Z$7:$Z$38</c:f>
              <c:numCache>
                <c:formatCode>General</c:formatCode>
                <c:ptCount val="32"/>
                <c:pt idx="0">
                  <c:v>#N/A</c:v>
                </c:pt>
                <c:pt idx="1">
                  <c:v>#N/A</c:v>
                </c:pt>
                <c:pt idx="2">
                  <c:v>#N/A</c:v>
                </c:pt>
                <c:pt idx="3">
                  <c:v>#N/A</c:v>
                </c:pt>
                <c:pt idx="4">
                  <c:v>#N/A</c:v>
                </c:pt>
                <c:pt idx="5">
                  <c:v>#N/A</c:v>
                </c:pt>
                <c:pt idx="6">
                  <c:v>#N/A</c:v>
                </c:pt>
                <c:pt idx="7">
                  <c:v>41.015912647849468</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val>
          <c:smooth val="0"/>
          <c:extLst>
            <c:ext xmlns:c16="http://schemas.microsoft.com/office/drawing/2014/chart" uri="{C3380CC4-5D6E-409C-BE32-E72D297353CC}">
              <c16:uniqueId val="{00000009-ADEC-452D-B572-8D25659D8FCA}"/>
            </c:ext>
          </c:extLst>
        </c:ser>
        <c:ser>
          <c:idx val="0"/>
          <c:order val="2"/>
          <c:tx>
            <c:strRef>
              <c:f>'Figure 4'!$AB$6</c:f>
              <c:strCache>
                <c:ptCount val="1"/>
                <c:pt idx="0">
                  <c:v>ST</c:v>
                </c:pt>
              </c:strCache>
            </c:strRef>
          </c:tx>
          <c:spPr>
            <a:ln w="19050">
              <a:noFill/>
            </a:ln>
          </c:spPr>
          <c:marker>
            <c:symbol val="diamond"/>
            <c:size val="14"/>
            <c:spPr>
              <a:solidFill>
                <a:srgbClr val="5BCBF5"/>
              </a:solidFill>
              <a:ln>
                <a:noFill/>
              </a:ln>
            </c:spPr>
          </c:marker>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4'!$AB$7:$AB$38</c:f>
              <c:numCache>
                <c:formatCode>General</c:formatCode>
                <c:ptCount val="32"/>
                <c:pt idx="0">
                  <c:v>#N/A</c:v>
                </c:pt>
                <c:pt idx="1">
                  <c:v>#N/A</c:v>
                </c:pt>
                <c:pt idx="2">
                  <c:v>#N/A</c:v>
                </c:pt>
                <c:pt idx="3">
                  <c:v>#N/A</c:v>
                </c:pt>
                <c:pt idx="4">
                  <c:v>#N/A</c:v>
                </c:pt>
                <c:pt idx="5">
                  <c:v>#N/A</c:v>
                </c:pt>
                <c:pt idx="6">
                  <c:v>#N/A</c:v>
                </c:pt>
                <c:pt idx="7">
                  <c:v>#N/A</c:v>
                </c:pt>
                <c:pt idx="8">
                  <c:v>#N/A</c:v>
                </c:pt>
                <c:pt idx="9">
                  <c:v>#N/A</c:v>
                </c:pt>
                <c:pt idx="10">
                  <c:v>41.722008897450493</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val>
          <c:smooth val="0"/>
          <c:extLst>
            <c:ext xmlns:c16="http://schemas.microsoft.com/office/drawing/2014/chart" uri="{C3380CC4-5D6E-409C-BE32-E72D297353CC}">
              <c16:uniqueId val="{0000000C-ADEC-452D-B572-8D25659D8FCA}"/>
            </c:ext>
          </c:extLst>
        </c:ser>
        <c:ser>
          <c:idx val="1"/>
          <c:order val="3"/>
          <c:tx>
            <c:strRef>
              <c:f>'Figure 4'!$AA$6</c:f>
              <c:strCache>
                <c:ptCount val="1"/>
                <c:pt idx="0">
                  <c:v>LW</c:v>
                </c:pt>
              </c:strCache>
            </c:strRef>
          </c:tx>
          <c:spPr>
            <a:ln w="19050">
              <a:noFill/>
            </a:ln>
          </c:spPr>
          <c:marker>
            <c:symbol val="circle"/>
            <c:size val="14"/>
            <c:spPr>
              <a:solidFill>
                <a:srgbClr val="C2CD23"/>
              </a:solidFill>
              <a:ln>
                <a:solidFill>
                  <a:srgbClr val="C2CD23"/>
                </a:solidFill>
              </a:ln>
            </c:spPr>
          </c:marker>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4'!$AA$7:$AA$38</c:f>
              <c:numCache>
                <c:formatCode>General</c:formatCode>
                <c:ptCount val="32"/>
                <c:pt idx="0">
                  <c:v>35.418151571456491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val>
          <c:smooth val="0"/>
          <c:extLst>
            <c:ext xmlns:c16="http://schemas.microsoft.com/office/drawing/2014/chart" uri="{C3380CC4-5D6E-409C-BE32-E72D297353CC}">
              <c16:uniqueId val="{0000000E-ADEC-452D-B572-8D25659D8FCA}"/>
            </c:ext>
          </c:extLst>
        </c:ser>
        <c:ser>
          <c:idx val="3"/>
          <c:order val="4"/>
          <c:tx>
            <c:strRef>
              <c:f>'Figure 4'!$AC$6</c:f>
              <c:strCache>
                <c:ptCount val="1"/>
                <c:pt idx="0">
                  <c:v>FS</c:v>
                </c:pt>
              </c:strCache>
            </c:strRef>
          </c:tx>
          <c:spPr>
            <a:ln w="19050">
              <a:noFill/>
            </a:ln>
          </c:spPr>
          <c:marker>
            <c:symbol val="triangle"/>
            <c:size val="14"/>
            <c:spPr>
              <a:solidFill>
                <a:srgbClr val="827B7A"/>
              </a:solidFill>
              <a:ln>
                <a:solidFill>
                  <a:srgbClr val="827B7A"/>
                </a:solidFill>
              </a:ln>
            </c:spPr>
          </c:marker>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4'!$AC$7:$AC$38</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48.178420708465339</c:v>
                </c:pt>
                <c:pt idx="31">
                  <c:v>#N/A</c:v>
                </c:pt>
              </c:numCache>
            </c:numRef>
          </c:val>
          <c:smooth val="0"/>
          <c:extLst>
            <c:ext xmlns:c16="http://schemas.microsoft.com/office/drawing/2014/chart" uri="{C3380CC4-5D6E-409C-BE32-E72D297353CC}">
              <c16:uniqueId val="{00000010-ADEC-452D-B572-8D25659D8FCA}"/>
            </c:ext>
          </c:extLst>
        </c:ser>
        <c:ser>
          <c:idx val="4"/>
          <c:order val="5"/>
          <c:tx>
            <c:strRef>
              <c:f>'Figure 4'!$AD$6</c:f>
              <c:strCache>
                <c:ptCount val="1"/>
                <c:pt idx="0">
                  <c:v>LWR</c:v>
                </c:pt>
              </c:strCache>
            </c:strRef>
          </c:tx>
          <c:spPr>
            <a:ln w="19050">
              <a:solidFill>
                <a:srgbClr val="00B0F0"/>
              </a:solidFill>
              <a:prstDash val="dash"/>
            </a:ln>
          </c:spPr>
          <c:marker>
            <c:spPr>
              <a:noFill/>
              <a:ln>
                <a:noFill/>
                <a:prstDash val="dash"/>
              </a:ln>
            </c:spPr>
          </c:marker>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4'!$AD$7:$AD$38</c:f>
              <c:numCache>
                <c:formatCode>General</c:formatCode>
                <c:ptCount val="32"/>
                <c:pt idx="0">
                  <c:v>44.5</c:v>
                </c:pt>
                <c:pt idx="1">
                  <c:v>44.5</c:v>
                </c:pt>
                <c:pt idx="2">
                  <c:v>44.5</c:v>
                </c:pt>
                <c:pt idx="3">
                  <c:v>44.5</c:v>
                </c:pt>
                <c:pt idx="4">
                  <c:v>44.5</c:v>
                </c:pt>
                <c:pt idx="5">
                  <c:v>44.5</c:v>
                </c:pt>
                <c:pt idx="6">
                  <c:v>44.5</c:v>
                </c:pt>
                <c:pt idx="7">
                  <c:v>44.5</c:v>
                </c:pt>
                <c:pt idx="8">
                  <c:v>44.5</c:v>
                </c:pt>
                <c:pt idx="9">
                  <c:v>44.5</c:v>
                </c:pt>
                <c:pt idx="10">
                  <c:v>44.5</c:v>
                </c:pt>
                <c:pt idx="11">
                  <c:v>44.5</c:v>
                </c:pt>
                <c:pt idx="12">
                  <c:v>44.5</c:v>
                </c:pt>
                <c:pt idx="13">
                  <c:v>44.5</c:v>
                </c:pt>
                <c:pt idx="14">
                  <c:v>44.5</c:v>
                </c:pt>
                <c:pt idx="15">
                  <c:v>44.5</c:v>
                </c:pt>
                <c:pt idx="16">
                  <c:v>44.5</c:v>
                </c:pt>
                <c:pt idx="17">
                  <c:v>44.5</c:v>
                </c:pt>
                <c:pt idx="18">
                  <c:v>44.5</c:v>
                </c:pt>
                <c:pt idx="19">
                  <c:v>44.5</c:v>
                </c:pt>
                <c:pt idx="20">
                  <c:v>44.5</c:v>
                </c:pt>
                <c:pt idx="21">
                  <c:v>44.5</c:v>
                </c:pt>
                <c:pt idx="22">
                  <c:v>44.5</c:v>
                </c:pt>
                <c:pt idx="23">
                  <c:v>44.5</c:v>
                </c:pt>
                <c:pt idx="24">
                  <c:v>44.5</c:v>
                </c:pt>
                <c:pt idx="25">
                  <c:v>44.5</c:v>
                </c:pt>
                <c:pt idx="26">
                  <c:v>44.5</c:v>
                </c:pt>
                <c:pt idx="27">
                  <c:v>44.5</c:v>
                </c:pt>
                <c:pt idx="28">
                  <c:v>44.5</c:v>
                </c:pt>
                <c:pt idx="29">
                  <c:v>44.5</c:v>
                </c:pt>
                <c:pt idx="30">
                  <c:v>44.5</c:v>
                </c:pt>
                <c:pt idx="31">
                  <c:v>44.5</c:v>
                </c:pt>
              </c:numCache>
            </c:numRef>
          </c:val>
          <c:smooth val="0"/>
          <c:extLst>
            <c:ext xmlns:c16="http://schemas.microsoft.com/office/drawing/2014/chart" uri="{C3380CC4-5D6E-409C-BE32-E72D297353CC}">
              <c16:uniqueId val="{00000012-ADEC-452D-B572-8D25659D8FCA}"/>
            </c:ext>
          </c:extLst>
        </c:ser>
        <c:dLbls>
          <c:showLegendKey val="0"/>
          <c:showVal val="0"/>
          <c:showCatName val="0"/>
          <c:showSerName val="0"/>
          <c:showPercent val="0"/>
          <c:showBubbleSize val="0"/>
        </c:dLbls>
        <c:marker val="1"/>
        <c:smooth val="0"/>
        <c:axId val="149034496"/>
        <c:axId val="149036032"/>
      </c:lineChart>
      <c:catAx>
        <c:axId val="149034496"/>
        <c:scaling>
          <c:orientation val="minMax"/>
        </c:scaling>
        <c:delete val="0"/>
        <c:axPos val="b"/>
        <c:numFmt formatCode="General" sourceLinked="1"/>
        <c:majorTickMark val="none"/>
        <c:minorTickMark val="none"/>
        <c:tickLblPos val="low"/>
        <c:txPr>
          <a:bodyPr rot="-5400000"/>
          <a:lstStyle/>
          <a:p>
            <a:pPr>
              <a:defRPr/>
            </a:pPr>
            <a:endParaRPr lang="en-US"/>
          </a:p>
        </c:txPr>
        <c:crossAx val="149036032"/>
        <c:crosses val="autoZero"/>
        <c:auto val="0"/>
        <c:lblAlgn val="ctr"/>
        <c:lblOffset val="100"/>
        <c:noMultiLvlLbl val="0"/>
      </c:catAx>
      <c:valAx>
        <c:axId val="149036032"/>
        <c:scaling>
          <c:orientation val="minMax"/>
          <c:max val="48.4"/>
          <c:min val="33"/>
        </c:scaling>
        <c:delete val="0"/>
        <c:axPos val="l"/>
        <c:majorGridlines>
          <c:spPr>
            <a:ln>
              <a:solidFill>
                <a:schemeClr val="bg1">
                  <a:lumMod val="85000"/>
                </a:schemeClr>
              </a:solidFill>
              <a:prstDash val="dash"/>
            </a:ln>
          </c:spPr>
        </c:majorGridlines>
        <c:title>
          <c:tx>
            <c:rich>
              <a:bodyPr rot="-5400000" vert="horz"/>
              <a:lstStyle/>
              <a:p>
                <a:pPr>
                  <a:defRPr b="0"/>
                </a:pPr>
                <a:r>
                  <a:rPr lang="en-US" b="0"/>
                  <a:t>Capacity to secure (GW)</a:t>
                </a:r>
              </a:p>
            </c:rich>
          </c:tx>
          <c:overlay val="0"/>
        </c:title>
        <c:numFmt formatCode="General" sourceLinked="1"/>
        <c:majorTickMark val="out"/>
        <c:minorTickMark val="none"/>
        <c:tickLblPos val="low"/>
        <c:crossAx val="149034496"/>
        <c:crosses val="autoZero"/>
        <c:crossBetween val="between"/>
        <c:majorUnit val="1"/>
      </c:valAx>
    </c:plotArea>
    <c:legend>
      <c:legendPos val="r"/>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03661230311652"/>
          <c:y val="0.11103010421625831"/>
          <c:w val="0.85040748921687259"/>
          <c:h val="0.64791654359255935"/>
        </c:manualLayout>
      </c:layout>
      <c:lineChart>
        <c:grouping val="standard"/>
        <c:varyColors val="0"/>
        <c:ser>
          <c:idx val="0"/>
          <c:order val="0"/>
          <c:spPr>
            <a:ln w="28575"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plus"/>
            <c:errValType val="cust"/>
            <c:noEndCap val="1"/>
            <c:plus>
              <c:numRef>
                <c:f>'Figure 5'!$L$9:$L$20</c:f>
                <c:numCache>
                  <c:formatCode>General</c:formatCode>
                  <c:ptCount val="12"/>
                  <c:pt idx="0">
                    <c:v>0.79999999999999993</c:v>
                  </c:pt>
                  <c:pt idx="1">
                    <c:v>0</c:v>
                  </c:pt>
                  <c:pt idx="2">
                    <c:v>0.66999999999999993</c:v>
                  </c:pt>
                  <c:pt idx="3">
                    <c:v>0</c:v>
                  </c:pt>
                  <c:pt idx="4">
                    <c:v>0.6399999999999999</c:v>
                  </c:pt>
                  <c:pt idx="5">
                    <c:v>0</c:v>
                  </c:pt>
                  <c:pt idx="6">
                    <c:v>0.41000000000000003</c:v>
                  </c:pt>
                  <c:pt idx="7">
                    <c:v>0</c:v>
                  </c:pt>
                  <c:pt idx="8">
                    <c:v>0.43000000000000005</c:v>
                  </c:pt>
                  <c:pt idx="9">
                    <c:v>0</c:v>
                  </c:pt>
                  <c:pt idx="10">
                    <c:v>0.16000000000000003</c:v>
                  </c:pt>
                  <c:pt idx="11">
                    <c:v>0</c:v>
                  </c:pt>
                </c:numCache>
              </c:numRef>
            </c:plus>
            <c:minus>
              <c:numLit>
                <c:formatCode>General</c:formatCode>
                <c:ptCount val="1"/>
                <c:pt idx="0">
                  <c:v>1</c:v>
                </c:pt>
              </c:numLit>
            </c:minus>
            <c:spPr>
              <a:noFill/>
              <a:ln w="104775" cap="flat" cmpd="sng" algn="ctr">
                <a:solidFill>
                  <a:srgbClr val="FFE600"/>
                </a:solidFill>
                <a:round/>
              </a:ln>
              <a:effectLst/>
            </c:spPr>
          </c:errBars>
          <c:cat>
            <c:multiLvlStrRef>
              <c:f>'Figure 5'!$G$9:$H$20</c:f>
              <c:multiLvlStrCache>
                <c:ptCount val="12"/>
                <c:lvl>
                  <c:pt idx="0">
                    <c:v>ECR 2022</c:v>
                  </c:pt>
                  <c:pt idx="1">
                    <c:v>ECR 2023</c:v>
                  </c:pt>
                  <c:pt idx="2">
                    <c:v>ECR 2022</c:v>
                  </c:pt>
                  <c:pt idx="3">
                    <c:v>ECR 2023</c:v>
                  </c:pt>
                  <c:pt idx="4">
                    <c:v>ECR 2022</c:v>
                  </c:pt>
                  <c:pt idx="5">
                    <c:v>ECR 2023</c:v>
                  </c:pt>
                  <c:pt idx="6">
                    <c:v>ECR 2022</c:v>
                  </c:pt>
                  <c:pt idx="7">
                    <c:v>ECR 2023</c:v>
                  </c:pt>
                  <c:pt idx="8">
                    <c:v>ECR 2022</c:v>
                  </c:pt>
                  <c:pt idx="9">
                    <c:v>ECR 2023</c:v>
                  </c:pt>
                  <c:pt idx="10">
                    <c:v>ECR 2022</c:v>
                  </c:pt>
                  <c:pt idx="11">
                    <c:v>ECR 2023</c:v>
                  </c:pt>
                </c:lvl>
                <c:lvl>
                  <c:pt idx="0">
                    <c:v>Ireland</c:v>
                  </c:pt>
                  <c:pt idx="2">
                    <c:v>France</c:v>
                  </c:pt>
                  <c:pt idx="4">
                    <c:v>Belgium</c:v>
                  </c:pt>
                  <c:pt idx="6">
                    <c:v>Netherlands</c:v>
                  </c:pt>
                  <c:pt idx="8">
                    <c:v>Denmark</c:v>
                  </c:pt>
                  <c:pt idx="10">
                    <c:v>Norway</c:v>
                  </c:pt>
                </c:lvl>
              </c:multiLvlStrCache>
            </c:multiLvlStrRef>
          </c:cat>
          <c:val>
            <c:numRef>
              <c:f>'Figure 5'!$I$9:$I$20</c:f>
              <c:numCache>
                <c:formatCode>0%</c:formatCode>
                <c:ptCount val="12"/>
                <c:pt idx="0">
                  <c:v>0.14000000000000001</c:v>
                </c:pt>
                <c:pt idx="1">
                  <c:v>0.2</c:v>
                </c:pt>
                <c:pt idx="2">
                  <c:v>0.3</c:v>
                </c:pt>
                <c:pt idx="3">
                  <c:v>0.33</c:v>
                </c:pt>
                <c:pt idx="4">
                  <c:v>0.31</c:v>
                </c:pt>
                <c:pt idx="5">
                  <c:v>0.3</c:v>
                </c:pt>
                <c:pt idx="6">
                  <c:v>0.51</c:v>
                </c:pt>
                <c:pt idx="7">
                  <c:v>0.41</c:v>
                </c:pt>
                <c:pt idx="8">
                  <c:v>0.48</c:v>
                </c:pt>
                <c:pt idx="9">
                  <c:v>0.6</c:v>
                </c:pt>
                <c:pt idx="10">
                  <c:v>0.84</c:v>
                </c:pt>
                <c:pt idx="11">
                  <c:v>0.66</c:v>
                </c:pt>
              </c:numCache>
            </c:numRef>
          </c:val>
          <c:smooth val="0"/>
          <c:extLst>
            <c:ext xmlns:c16="http://schemas.microsoft.com/office/drawing/2014/chart" uri="{C3380CC4-5D6E-409C-BE32-E72D297353CC}">
              <c16:uniqueId val="{00000000-3599-43F6-929F-E7317D603590}"/>
            </c:ext>
          </c:extLst>
        </c:ser>
        <c:ser>
          <c:idx val="1"/>
          <c:order val="1"/>
          <c:spPr>
            <a:ln w="28575"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cust"/>
            <c:noEndCap val="1"/>
            <c:plus>
              <c:numLit>
                <c:formatCode>General</c:formatCode>
                <c:ptCount val="1"/>
                <c:pt idx="0">
                  <c:v>1</c:v>
                </c:pt>
              </c:numLit>
            </c:plus>
            <c:minus>
              <c:numRef>
                <c:f>'Figure 5'!$M$9:$M$20</c:f>
                <c:numCache>
                  <c:formatCode>General</c:formatCode>
                  <c:ptCount val="12"/>
                  <c:pt idx="0">
                    <c:v>0</c:v>
                  </c:pt>
                  <c:pt idx="1">
                    <c:v>0.55000000000000004</c:v>
                  </c:pt>
                  <c:pt idx="2">
                    <c:v>0</c:v>
                  </c:pt>
                  <c:pt idx="3">
                    <c:v>0.51</c:v>
                  </c:pt>
                  <c:pt idx="4">
                    <c:v>0</c:v>
                  </c:pt>
                  <c:pt idx="5">
                    <c:v>0.58000000000000007</c:v>
                  </c:pt>
                  <c:pt idx="6">
                    <c:v>0</c:v>
                  </c:pt>
                  <c:pt idx="7">
                    <c:v>0.56000000000000005</c:v>
                  </c:pt>
                  <c:pt idx="8">
                    <c:v>0</c:v>
                  </c:pt>
                  <c:pt idx="9">
                    <c:v>0.37</c:v>
                  </c:pt>
                  <c:pt idx="10">
                    <c:v>0</c:v>
                  </c:pt>
                  <c:pt idx="11">
                    <c:v>0.32999999999999996</c:v>
                  </c:pt>
                </c:numCache>
              </c:numRef>
            </c:minus>
            <c:spPr>
              <a:noFill/>
              <a:ln w="104775" cap="flat" cmpd="sng" algn="ctr">
                <a:solidFill>
                  <a:srgbClr val="0079C1"/>
                </a:solidFill>
                <a:round/>
              </a:ln>
              <a:effectLst/>
            </c:spPr>
          </c:errBars>
          <c:cat>
            <c:multiLvlStrRef>
              <c:f>'Figure 5'!$G$9:$H$20</c:f>
              <c:multiLvlStrCache>
                <c:ptCount val="12"/>
                <c:lvl>
                  <c:pt idx="0">
                    <c:v>ECR 2022</c:v>
                  </c:pt>
                  <c:pt idx="1">
                    <c:v>ECR 2023</c:v>
                  </c:pt>
                  <c:pt idx="2">
                    <c:v>ECR 2022</c:v>
                  </c:pt>
                  <c:pt idx="3">
                    <c:v>ECR 2023</c:v>
                  </c:pt>
                  <c:pt idx="4">
                    <c:v>ECR 2022</c:v>
                  </c:pt>
                  <c:pt idx="5">
                    <c:v>ECR 2023</c:v>
                  </c:pt>
                  <c:pt idx="6">
                    <c:v>ECR 2022</c:v>
                  </c:pt>
                  <c:pt idx="7">
                    <c:v>ECR 2023</c:v>
                  </c:pt>
                  <c:pt idx="8">
                    <c:v>ECR 2022</c:v>
                  </c:pt>
                  <c:pt idx="9">
                    <c:v>ECR 2023</c:v>
                  </c:pt>
                  <c:pt idx="10">
                    <c:v>ECR 2022</c:v>
                  </c:pt>
                  <c:pt idx="11">
                    <c:v>ECR 2023</c:v>
                  </c:pt>
                </c:lvl>
                <c:lvl>
                  <c:pt idx="0">
                    <c:v>Ireland</c:v>
                  </c:pt>
                  <c:pt idx="2">
                    <c:v>France</c:v>
                  </c:pt>
                  <c:pt idx="4">
                    <c:v>Belgium</c:v>
                  </c:pt>
                  <c:pt idx="6">
                    <c:v>Netherlands</c:v>
                  </c:pt>
                  <c:pt idx="8">
                    <c:v>Denmark</c:v>
                  </c:pt>
                  <c:pt idx="10">
                    <c:v>Norway</c:v>
                  </c:pt>
                </c:lvl>
              </c:multiLvlStrCache>
            </c:multiLvlStrRef>
          </c:cat>
          <c:val>
            <c:numRef>
              <c:f>'Figure 5'!$J$9:$J$20</c:f>
              <c:numCache>
                <c:formatCode>0%</c:formatCode>
                <c:ptCount val="12"/>
                <c:pt idx="0">
                  <c:v>0.94</c:v>
                </c:pt>
                <c:pt idx="1">
                  <c:v>0.75</c:v>
                </c:pt>
                <c:pt idx="2">
                  <c:v>0.97</c:v>
                </c:pt>
                <c:pt idx="3">
                  <c:v>0.84</c:v>
                </c:pt>
                <c:pt idx="4">
                  <c:v>0.95</c:v>
                </c:pt>
                <c:pt idx="5">
                  <c:v>0.88</c:v>
                </c:pt>
                <c:pt idx="6">
                  <c:v>0.92</c:v>
                </c:pt>
                <c:pt idx="7">
                  <c:v>0.97</c:v>
                </c:pt>
                <c:pt idx="8">
                  <c:v>0.91</c:v>
                </c:pt>
                <c:pt idx="9">
                  <c:v>0.97</c:v>
                </c:pt>
                <c:pt idx="10">
                  <c:v>1</c:v>
                </c:pt>
                <c:pt idx="11">
                  <c:v>0.99</c:v>
                </c:pt>
              </c:numCache>
            </c:numRef>
          </c:val>
          <c:smooth val="0"/>
          <c:extLst>
            <c:ext xmlns:c16="http://schemas.microsoft.com/office/drawing/2014/chart" uri="{C3380CC4-5D6E-409C-BE32-E72D297353CC}">
              <c16:uniqueId val="{00000001-3599-43F6-929F-E7317D603590}"/>
            </c:ext>
          </c:extLst>
        </c:ser>
        <c:dLbls>
          <c:dLblPos val="t"/>
          <c:showLegendKey val="0"/>
          <c:showVal val="1"/>
          <c:showCatName val="0"/>
          <c:showSerName val="0"/>
          <c:showPercent val="0"/>
          <c:showBubbleSize val="0"/>
        </c:dLbls>
        <c:marker val="1"/>
        <c:smooth val="0"/>
        <c:axId val="1063894000"/>
        <c:axId val="1063898264"/>
      </c:lineChart>
      <c:catAx>
        <c:axId val="106389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63898264"/>
        <c:crosses val="autoZero"/>
        <c:auto val="1"/>
        <c:lblAlgn val="ctr"/>
        <c:lblOffset val="100"/>
        <c:noMultiLvlLbl val="0"/>
      </c:catAx>
      <c:valAx>
        <c:axId val="10638982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De-rating factor</a:t>
                </a:r>
              </a:p>
            </c:rich>
          </c:tx>
          <c:layout>
            <c:manualLayout>
              <c:xMode val="edge"/>
              <c:yMode val="edge"/>
              <c:x val="1.1705794874619433E-2"/>
              <c:y val="0.2966662689455630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6389400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6'!$I$5</c:f>
              <c:strCache>
                <c:ptCount val="1"/>
                <c:pt idx="0">
                  <c:v>ECR 2022</c:v>
                </c:pt>
              </c:strCache>
            </c:strRef>
          </c:tx>
          <c:spPr>
            <a:solidFill>
              <a:srgbClr val="FFE600"/>
            </a:solidFill>
            <a:ln>
              <a:noFill/>
            </a:ln>
            <a:effectLst/>
          </c:spPr>
          <c:invertIfNegative val="0"/>
          <c:dLbls>
            <c:spPr>
              <a:solidFill>
                <a:schemeClr val="bg1"/>
              </a:solidFill>
              <a:ln>
                <a:noFill/>
              </a:ln>
              <a:effectLst/>
            </c:spPr>
            <c:txPr>
              <a:bodyPr rot="-5400000" spcFirstLastPara="1" vertOverflow="ellipsis"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6'!$H$6:$H$11</c:f>
              <c:strCache>
                <c:ptCount val="6"/>
                <c:pt idx="0">
                  <c:v>- OCGT
- Reciprocating engines
- Oil-fired steam generators</c:v>
                </c:pt>
                <c:pt idx="1">
                  <c:v>Nuclear</c:v>
                </c:pt>
                <c:pt idx="2">
                  <c:v>Hydro (excl. tidal / waves)</c:v>
                </c:pt>
                <c:pt idx="3">
                  <c:v>- CCGT
- CHP and autogen</c:v>
                </c:pt>
                <c:pt idx="4">
                  <c:v>- Biomass
- Energy from Waste</c:v>
                </c:pt>
                <c:pt idx="5">
                  <c:v>DSR</c:v>
                </c:pt>
              </c:strCache>
            </c:strRef>
          </c:cat>
          <c:val>
            <c:numRef>
              <c:f>'Figure 6'!$I$6:$I$11</c:f>
              <c:numCache>
                <c:formatCode>0.00%</c:formatCode>
                <c:ptCount val="6"/>
                <c:pt idx="0">
                  <c:v>0.95179999999999998</c:v>
                </c:pt>
                <c:pt idx="1">
                  <c:v>0.78249999999999997</c:v>
                </c:pt>
                <c:pt idx="2">
                  <c:v>0.9113</c:v>
                </c:pt>
                <c:pt idx="3">
                  <c:v>0.91339999999999999</c:v>
                </c:pt>
                <c:pt idx="4">
                  <c:v>0.87990000000000002</c:v>
                </c:pt>
                <c:pt idx="5">
                  <c:v>0.71450000000000002</c:v>
                </c:pt>
              </c:numCache>
            </c:numRef>
          </c:val>
          <c:extLst>
            <c:ext xmlns:c16="http://schemas.microsoft.com/office/drawing/2014/chart" uri="{C3380CC4-5D6E-409C-BE32-E72D297353CC}">
              <c16:uniqueId val="{00000000-F3C6-428F-99CF-0E5468C43BEA}"/>
            </c:ext>
          </c:extLst>
        </c:ser>
        <c:ser>
          <c:idx val="1"/>
          <c:order val="1"/>
          <c:tx>
            <c:strRef>
              <c:f>'Figure 6'!$J$5</c:f>
              <c:strCache>
                <c:ptCount val="1"/>
                <c:pt idx="0">
                  <c:v>ECR 2023</c:v>
                </c:pt>
              </c:strCache>
            </c:strRef>
          </c:tx>
          <c:spPr>
            <a:solidFill>
              <a:srgbClr val="0079C1"/>
            </a:solidFill>
            <a:ln>
              <a:noFill/>
            </a:ln>
            <a:effectLst/>
          </c:spPr>
          <c:invertIfNegative val="0"/>
          <c:dLbls>
            <c:spPr>
              <a:solidFill>
                <a:schemeClr val="bg1"/>
              </a:solidFill>
              <a:ln>
                <a:noFill/>
              </a:ln>
              <a:effectLst/>
            </c:spPr>
            <c:txPr>
              <a:bodyPr rot="-5400000" spcFirstLastPara="1" vertOverflow="ellipsis"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6'!$H$6:$H$11</c:f>
              <c:strCache>
                <c:ptCount val="6"/>
                <c:pt idx="0">
                  <c:v>- OCGT
- Reciprocating engines
- Oil-fired steam generators</c:v>
                </c:pt>
                <c:pt idx="1">
                  <c:v>Nuclear</c:v>
                </c:pt>
                <c:pt idx="2">
                  <c:v>Hydro (excl. tidal / waves)</c:v>
                </c:pt>
                <c:pt idx="3">
                  <c:v>- CCGT
- CHP and autogen</c:v>
                </c:pt>
                <c:pt idx="4">
                  <c:v>- Biomass
- Energy from Waste</c:v>
                </c:pt>
                <c:pt idx="5">
                  <c:v>DSR</c:v>
                </c:pt>
              </c:strCache>
            </c:strRef>
          </c:cat>
          <c:val>
            <c:numRef>
              <c:f>'Figure 6'!$J$6:$J$11</c:f>
              <c:numCache>
                <c:formatCode>0.00%</c:formatCode>
                <c:ptCount val="6"/>
                <c:pt idx="0">
                  <c:v>0.94350000000000001</c:v>
                </c:pt>
                <c:pt idx="1">
                  <c:v>0.78</c:v>
                </c:pt>
                <c:pt idx="2">
                  <c:v>0.91200000000000003</c:v>
                </c:pt>
                <c:pt idx="3">
                  <c:v>0.91590000000000005</c:v>
                </c:pt>
                <c:pt idx="4">
                  <c:v>0.88519999999999999</c:v>
                </c:pt>
                <c:pt idx="5">
                  <c:v>0.79024000000000005</c:v>
                </c:pt>
              </c:numCache>
            </c:numRef>
          </c:val>
          <c:extLst>
            <c:ext xmlns:c16="http://schemas.microsoft.com/office/drawing/2014/chart" uri="{C3380CC4-5D6E-409C-BE32-E72D297353CC}">
              <c16:uniqueId val="{00000001-F3C6-428F-99CF-0E5468C43BEA}"/>
            </c:ext>
          </c:extLst>
        </c:ser>
        <c:dLbls>
          <c:showLegendKey val="0"/>
          <c:showVal val="0"/>
          <c:showCatName val="0"/>
          <c:showSerName val="0"/>
          <c:showPercent val="0"/>
          <c:showBubbleSize val="0"/>
        </c:dLbls>
        <c:gapWidth val="245"/>
        <c:overlap val="-29"/>
        <c:axId val="1153932096"/>
        <c:axId val="1153930128"/>
      </c:barChart>
      <c:catAx>
        <c:axId val="115393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53930128"/>
        <c:crosses val="autoZero"/>
        <c:auto val="0"/>
        <c:lblAlgn val="ctr"/>
        <c:lblOffset val="100"/>
        <c:noMultiLvlLbl val="0"/>
      </c:catAx>
      <c:valAx>
        <c:axId val="1153930128"/>
        <c:scaling>
          <c:orientation val="minMax"/>
          <c:max val="1"/>
          <c:min val="0.7000000000000000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De-rating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5393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50511620830006"/>
          <c:y val="0.1486964268434586"/>
          <c:w val="0.83392483548252117"/>
          <c:h val="0.56952591047290502"/>
        </c:manualLayout>
      </c:layout>
      <c:barChart>
        <c:barDir val="col"/>
        <c:grouping val="clustered"/>
        <c:varyColors val="0"/>
        <c:ser>
          <c:idx val="1"/>
          <c:order val="0"/>
          <c:tx>
            <c:strRef>
              <c:f>'Figure 7'!$I$6</c:f>
              <c:strCache>
                <c:ptCount val="1"/>
                <c:pt idx="0">
                  <c:v>ECR 2022 2023/24 T-1</c:v>
                </c:pt>
              </c:strCache>
            </c:strRef>
          </c:tx>
          <c:spPr>
            <a:solidFill>
              <a:srgbClr val="FFE6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7'!$H$7:$H$22</c:f>
              <c:strCache>
                <c:ptCount val="16"/>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strCache>
            </c:strRef>
          </c:cat>
          <c:val>
            <c:numRef>
              <c:f>'Figure 7'!$I$7:$I$22</c:f>
              <c:numCache>
                <c:formatCode>0.00%</c:formatCode>
                <c:ptCount val="16"/>
                <c:pt idx="0">
                  <c:v>9.2999999999999999E-2</c:v>
                </c:pt>
                <c:pt idx="1">
                  <c:v>0.186</c:v>
                </c:pt>
                <c:pt idx="2">
                  <c:v>0.27900000000000003</c:v>
                </c:pt>
                <c:pt idx="3">
                  <c:v>0.37019999999999997</c:v>
                </c:pt>
                <c:pt idx="4">
                  <c:v>0.45950000000000002</c:v>
                </c:pt>
                <c:pt idx="5">
                  <c:v>0.53390000000000004</c:v>
                </c:pt>
                <c:pt idx="6">
                  <c:v>0.58789999999999998</c:v>
                </c:pt>
                <c:pt idx="7">
                  <c:v>0.62319999999999998</c:v>
                </c:pt>
                <c:pt idx="8">
                  <c:v>0.64739999999999998</c:v>
                </c:pt>
                <c:pt idx="9">
                  <c:v>0.66969999999999996</c:v>
                </c:pt>
                <c:pt idx="10">
                  <c:v>0.69020000000000004</c:v>
                </c:pt>
                <c:pt idx="11">
                  <c:v>0.95250000000000001</c:v>
                </c:pt>
                <c:pt idx="12">
                  <c:v>0.95250000000000001</c:v>
                </c:pt>
                <c:pt idx="13">
                  <c:v>0.95250000000000001</c:v>
                </c:pt>
                <c:pt idx="14">
                  <c:v>0.95250000000000001</c:v>
                </c:pt>
                <c:pt idx="15">
                  <c:v>0.95250000000000001</c:v>
                </c:pt>
              </c:numCache>
            </c:numRef>
          </c:val>
          <c:extLst>
            <c:ext xmlns:c16="http://schemas.microsoft.com/office/drawing/2014/chart" uri="{C3380CC4-5D6E-409C-BE32-E72D297353CC}">
              <c16:uniqueId val="{00000002-A253-46D3-B6B3-E90573D7CF42}"/>
            </c:ext>
          </c:extLst>
        </c:ser>
        <c:ser>
          <c:idx val="2"/>
          <c:order val="1"/>
          <c:tx>
            <c:strRef>
              <c:f>'Figure 7'!$J$6</c:f>
              <c:strCache>
                <c:ptCount val="1"/>
                <c:pt idx="0">
                  <c:v>ECR 2023 2024/25 T-1</c:v>
                </c:pt>
              </c:strCache>
            </c:strRef>
          </c:tx>
          <c:spPr>
            <a:solidFill>
              <a:srgbClr val="0079C1"/>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7'!$H$7:$H$22</c:f>
              <c:strCache>
                <c:ptCount val="16"/>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strCache>
            </c:strRef>
          </c:cat>
          <c:val>
            <c:numRef>
              <c:f>'Figure 7'!$J$7:$J$22</c:f>
              <c:numCache>
                <c:formatCode>0.00%</c:formatCode>
                <c:ptCount val="16"/>
                <c:pt idx="0">
                  <c:v>5.7099999999999998E-2</c:v>
                </c:pt>
                <c:pt idx="1">
                  <c:v>0.1134</c:v>
                </c:pt>
                <c:pt idx="2">
                  <c:v>0.17050000000000001</c:v>
                </c:pt>
                <c:pt idx="3">
                  <c:v>0.22670000000000001</c:v>
                </c:pt>
                <c:pt idx="4">
                  <c:v>0.2838</c:v>
                </c:pt>
                <c:pt idx="5">
                  <c:v>0.34100000000000003</c:v>
                </c:pt>
                <c:pt idx="6">
                  <c:v>0.39629999999999999</c:v>
                </c:pt>
                <c:pt idx="7">
                  <c:v>0.44600000000000001</c:v>
                </c:pt>
                <c:pt idx="8">
                  <c:v>0.48570000000000002</c:v>
                </c:pt>
                <c:pt idx="9">
                  <c:v>0.51880000000000004</c:v>
                </c:pt>
                <c:pt idx="10">
                  <c:v>0.54930000000000001</c:v>
                </c:pt>
                <c:pt idx="11">
                  <c:v>0.5806</c:v>
                </c:pt>
                <c:pt idx="12">
                  <c:v>0.61099999999999999</c:v>
                </c:pt>
                <c:pt idx="13">
                  <c:v>0.64139999999999997</c:v>
                </c:pt>
                <c:pt idx="14">
                  <c:v>0.67269999999999996</c:v>
                </c:pt>
                <c:pt idx="15">
                  <c:v>0.94369999999999998</c:v>
                </c:pt>
              </c:numCache>
            </c:numRef>
          </c:val>
          <c:extLst>
            <c:ext xmlns:c16="http://schemas.microsoft.com/office/drawing/2014/chart" uri="{C3380CC4-5D6E-409C-BE32-E72D297353CC}">
              <c16:uniqueId val="{00000001-242B-48C2-A4BD-4E8C8B4791C2}"/>
            </c:ext>
          </c:extLst>
        </c:ser>
        <c:dLbls>
          <c:showLegendKey val="0"/>
          <c:showVal val="0"/>
          <c:showCatName val="0"/>
          <c:showSerName val="0"/>
          <c:showPercent val="0"/>
          <c:showBubbleSize val="0"/>
        </c:dLbls>
        <c:gapWidth val="150"/>
        <c:overlap val="-70"/>
        <c:axId val="848872112"/>
        <c:axId val="848872440"/>
      </c:barChart>
      <c:catAx>
        <c:axId val="84887211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Storage duration (hours)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440"/>
        <c:crosses val="autoZero"/>
        <c:auto val="1"/>
        <c:lblAlgn val="ctr"/>
        <c:lblOffset val="100"/>
        <c:noMultiLvlLbl val="0"/>
      </c:catAx>
      <c:valAx>
        <c:axId val="84887244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De-rating factor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112"/>
        <c:crosses val="autoZero"/>
        <c:crossBetween val="between"/>
      </c:valAx>
      <c:spPr>
        <a:noFill/>
        <a:ln>
          <a:noFill/>
        </a:ln>
        <a:effectLst/>
      </c:spPr>
    </c:plotArea>
    <c:legend>
      <c:legendPos val="b"/>
      <c:layout>
        <c:manualLayout>
          <c:xMode val="edge"/>
          <c:yMode val="edge"/>
          <c:x val="0.13358147142392821"/>
          <c:y val="0.88127323812124581"/>
          <c:w val="0.74381282535193605"/>
          <c:h val="7.7070265326047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88534164529317"/>
          <c:y val="0.1214662874623072"/>
          <c:w val="0.86085275672299066"/>
          <c:h val="0.56549309191573949"/>
        </c:manualLayout>
      </c:layout>
      <c:barChart>
        <c:barDir val="col"/>
        <c:grouping val="clustered"/>
        <c:varyColors val="0"/>
        <c:ser>
          <c:idx val="1"/>
          <c:order val="0"/>
          <c:tx>
            <c:strRef>
              <c:f>'Figure 8'!$J$6</c:f>
              <c:strCache>
                <c:ptCount val="1"/>
                <c:pt idx="0">
                  <c:v>ECR 2022 2026/27 T-4</c:v>
                </c:pt>
              </c:strCache>
            </c:strRef>
          </c:tx>
          <c:spPr>
            <a:solidFill>
              <a:srgbClr val="FFE6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8'!$I$7:$I$25</c:f>
              <c:strCache>
                <c:ptCount val="19"/>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strCache>
            </c:strRef>
          </c:cat>
          <c:val>
            <c:numRef>
              <c:f>'Figure 8'!$J$7:$J$25</c:f>
              <c:numCache>
                <c:formatCode>0.00%</c:formatCode>
                <c:ptCount val="19"/>
                <c:pt idx="0">
                  <c:v>5.9499999999999997E-2</c:v>
                </c:pt>
                <c:pt idx="1">
                  <c:v>0.1181</c:v>
                </c:pt>
                <c:pt idx="2">
                  <c:v>0.1777</c:v>
                </c:pt>
                <c:pt idx="3">
                  <c:v>0.23630000000000001</c:v>
                </c:pt>
                <c:pt idx="4">
                  <c:v>0.29580000000000001</c:v>
                </c:pt>
                <c:pt idx="5">
                  <c:v>0.3553</c:v>
                </c:pt>
                <c:pt idx="6">
                  <c:v>0.41110000000000002</c:v>
                </c:pt>
                <c:pt idx="7">
                  <c:v>0.45860000000000001</c:v>
                </c:pt>
                <c:pt idx="8">
                  <c:v>0.49480000000000002</c:v>
                </c:pt>
                <c:pt idx="9">
                  <c:v>0.52829999999999999</c:v>
                </c:pt>
                <c:pt idx="10">
                  <c:v>0.55810000000000004</c:v>
                </c:pt>
                <c:pt idx="11">
                  <c:v>0.5897</c:v>
                </c:pt>
                <c:pt idx="12">
                  <c:v>0.61950000000000005</c:v>
                </c:pt>
                <c:pt idx="13">
                  <c:v>0.6492</c:v>
                </c:pt>
                <c:pt idx="14">
                  <c:v>0.67989999999999995</c:v>
                </c:pt>
                <c:pt idx="15">
                  <c:v>0.70879999999999999</c:v>
                </c:pt>
                <c:pt idx="16">
                  <c:v>0.73850000000000005</c:v>
                </c:pt>
                <c:pt idx="17">
                  <c:v>0.76639999999999997</c:v>
                </c:pt>
                <c:pt idx="18">
                  <c:v>0.95250000000000001</c:v>
                </c:pt>
              </c:numCache>
            </c:numRef>
          </c:val>
          <c:extLst>
            <c:ext xmlns:c16="http://schemas.microsoft.com/office/drawing/2014/chart" uri="{C3380CC4-5D6E-409C-BE32-E72D297353CC}">
              <c16:uniqueId val="{00000003-6DEF-4325-9077-CEB13D67FA59}"/>
            </c:ext>
          </c:extLst>
        </c:ser>
        <c:ser>
          <c:idx val="2"/>
          <c:order val="1"/>
          <c:tx>
            <c:strRef>
              <c:f>'Figure 8'!$K$6</c:f>
              <c:strCache>
                <c:ptCount val="1"/>
                <c:pt idx="0">
                  <c:v>ECR 2023 2027/28 T-4</c:v>
                </c:pt>
              </c:strCache>
            </c:strRef>
          </c:tx>
          <c:spPr>
            <a:solidFill>
              <a:srgbClr val="0079C1"/>
            </a:solidFill>
            <a:ln>
              <a:noFill/>
            </a:ln>
            <a:effectLst/>
          </c:spPr>
          <c:invertIfNegative val="0"/>
          <c:dLbls>
            <c:spPr>
              <a:noFill/>
              <a:ln>
                <a:noFill/>
              </a:ln>
              <a:effectLst/>
            </c:spPr>
            <c:txPr>
              <a:bodyPr rot="-5400000" spcFirstLastPara="1" vertOverflow="overflow" horzOverflow="overflow" vert="horz" wrap="square" lIns="38100" tIns="72000" rIns="38100" bIns="36000" anchor="t" anchorCtr="0">
                <a:spAutoFit/>
              </a:bodyPr>
              <a:lstStyle/>
              <a:p>
                <a:pPr algn="l">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'Figure 8'!$I$7:$I$25</c:f>
              <c:strCache>
                <c:ptCount val="19"/>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strCache>
            </c:strRef>
          </c:cat>
          <c:val>
            <c:numRef>
              <c:f>'Figure 8'!$K$7:$K$25</c:f>
              <c:numCache>
                <c:formatCode>0.00%</c:formatCode>
                <c:ptCount val="19"/>
                <c:pt idx="0">
                  <c:v>3.8705672137008262E-2</c:v>
                </c:pt>
                <c:pt idx="1">
                  <c:v>7.7411344274016525E-2</c:v>
                </c:pt>
                <c:pt idx="2">
                  <c:v>0.11519545278871506</c:v>
                </c:pt>
                <c:pt idx="3">
                  <c:v>0.15390112492572333</c:v>
                </c:pt>
                <c:pt idx="4">
                  <c:v>0.19260679706273159</c:v>
                </c:pt>
                <c:pt idx="5">
                  <c:v>0.23039090557743011</c:v>
                </c:pt>
                <c:pt idx="6">
                  <c:v>0.2690965777144384</c:v>
                </c:pt>
                <c:pt idx="7">
                  <c:v>0.30780224985144666</c:v>
                </c:pt>
                <c:pt idx="8">
                  <c:v>0.34650792198845493</c:v>
                </c:pt>
                <c:pt idx="9">
                  <c:v>0.38429203050315347</c:v>
                </c:pt>
                <c:pt idx="10">
                  <c:v>0.42115457539554224</c:v>
                </c:pt>
                <c:pt idx="11">
                  <c:v>0.45801712028793107</c:v>
                </c:pt>
                <c:pt idx="12">
                  <c:v>0.49487966518031989</c:v>
                </c:pt>
                <c:pt idx="13">
                  <c:v>0.53082064645039906</c:v>
                </c:pt>
                <c:pt idx="14">
                  <c:v>0.56768319134278777</c:v>
                </c:pt>
                <c:pt idx="15">
                  <c:v>0.60362417261286694</c:v>
                </c:pt>
                <c:pt idx="16">
                  <c:v>0.63864359026063633</c:v>
                </c:pt>
                <c:pt idx="17">
                  <c:v>0.94368114924515378</c:v>
                </c:pt>
                <c:pt idx="18">
                  <c:v>0.94368114924515378</c:v>
                </c:pt>
              </c:numCache>
            </c:numRef>
          </c:val>
          <c:extLst>
            <c:ext xmlns:c16="http://schemas.microsoft.com/office/drawing/2014/chart" uri="{C3380CC4-5D6E-409C-BE32-E72D297353CC}">
              <c16:uniqueId val="{00000001-0B46-4989-9ED0-C49E7DEB284A}"/>
            </c:ext>
          </c:extLst>
        </c:ser>
        <c:dLbls>
          <c:showLegendKey val="0"/>
          <c:showVal val="0"/>
          <c:showCatName val="0"/>
          <c:showSerName val="0"/>
          <c:showPercent val="0"/>
          <c:showBubbleSize val="0"/>
        </c:dLbls>
        <c:gapWidth val="150"/>
        <c:overlap val="-70"/>
        <c:axId val="848872112"/>
        <c:axId val="848872440"/>
      </c:barChart>
      <c:catAx>
        <c:axId val="848872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Storage duration (hours)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440"/>
        <c:crosses val="autoZero"/>
        <c:auto val="1"/>
        <c:lblAlgn val="ctr"/>
        <c:lblOffset val="100"/>
        <c:noMultiLvlLbl val="0"/>
      </c:catAx>
      <c:valAx>
        <c:axId val="84887244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De-rating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112"/>
        <c:crosses val="autoZero"/>
        <c:crossBetween val="between"/>
      </c:valAx>
      <c:spPr>
        <a:noFill/>
        <a:ln>
          <a:noFill/>
        </a:ln>
        <a:effectLst/>
      </c:spPr>
    </c:plotArea>
    <c:legend>
      <c:legendPos val="b"/>
      <c:layout>
        <c:manualLayout>
          <c:xMode val="edge"/>
          <c:yMode val="edge"/>
          <c:x val="0.13088069963244753"/>
          <c:y val="0.86784987228008181"/>
          <c:w val="0.74550272845046073"/>
          <c:h val="7.67919926058529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9'!$I$6</c:f>
              <c:strCache>
                <c:ptCount val="1"/>
                <c:pt idx="0">
                  <c:v>ECR 2022 2023/24</c:v>
                </c:pt>
              </c:strCache>
            </c:strRef>
          </c:tx>
          <c:spPr>
            <a:solidFill>
              <a:srgbClr val="FFE600"/>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9'!$H$7:$H$9</c:f>
              <c:strCache>
                <c:ptCount val="3"/>
                <c:pt idx="0">
                  <c:v>Onshore Wind</c:v>
                </c:pt>
                <c:pt idx="1">
                  <c:v>Offshore Wind</c:v>
                </c:pt>
                <c:pt idx="2">
                  <c:v>Solar PV</c:v>
                </c:pt>
              </c:strCache>
            </c:strRef>
          </c:cat>
          <c:val>
            <c:numRef>
              <c:f>'Figure 9'!$I$7:$I$9</c:f>
              <c:numCache>
                <c:formatCode>0.00%</c:formatCode>
                <c:ptCount val="3"/>
                <c:pt idx="0">
                  <c:v>8.2000000000000003E-2</c:v>
                </c:pt>
                <c:pt idx="1">
                  <c:v>0.1133</c:v>
                </c:pt>
                <c:pt idx="2">
                  <c:v>3.32E-2</c:v>
                </c:pt>
              </c:numCache>
            </c:numRef>
          </c:val>
          <c:extLst>
            <c:ext xmlns:c16="http://schemas.microsoft.com/office/drawing/2014/chart" uri="{C3380CC4-5D6E-409C-BE32-E72D297353CC}">
              <c16:uniqueId val="{00000000-6A5A-455F-9CC9-467ED27A8209}"/>
            </c:ext>
          </c:extLst>
        </c:ser>
        <c:ser>
          <c:idx val="1"/>
          <c:order val="1"/>
          <c:tx>
            <c:strRef>
              <c:f>'Figure 9'!$J$6</c:f>
              <c:strCache>
                <c:ptCount val="1"/>
                <c:pt idx="0">
                  <c:v>ECR 2023 2024/25</c:v>
                </c:pt>
              </c:strCache>
            </c:strRef>
          </c:tx>
          <c:spPr>
            <a:solidFill>
              <a:srgbClr val="0079C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9'!$H$7:$H$9</c:f>
              <c:strCache>
                <c:ptCount val="3"/>
                <c:pt idx="0">
                  <c:v>Onshore Wind</c:v>
                </c:pt>
                <c:pt idx="1">
                  <c:v>Offshore Wind</c:v>
                </c:pt>
                <c:pt idx="2">
                  <c:v>Solar PV</c:v>
                </c:pt>
              </c:strCache>
            </c:strRef>
          </c:cat>
          <c:val>
            <c:numRef>
              <c:f>'Figure 9'!$J$7:$J$9</c:f>
              <c:numCache>
                <c:formatCode>0.00%</c:formatCode>
                <c:ptCount val="3"/>
                <c:pt idx="0">
                  <c:v>8.4000000000000005E-2</c:v>
                </c:pt>
                <c:pt idx="1">
                  <c:v>0.1152</c:v>
                </c:pt>
                <c:pt idx="2">
                  <c:v>5.0799999999999998E-2</c:v>
                </c:pt>
              </c:numCache>
            </c:numRef>
          </c:val>
          <c:extLst>
            <c:ext xmlns:c16="http://schemas.microsoft.com/office/drawing/2014/chart" uri="{C3380CC4-5D6E-409C-BE32-E72D297353CC}">
              <c16:uniqueId val="{00000001-6A5A-455F-9CC9-467ED27A8209}"/>
            </c:ext>
          </c:extLst>
        </c:ser>
        <c:dLbls>
          <c:showLegendKey val="0"/>
          <c:showVal val="0"/>
          <c:showCatName val="0"/>
          <c:showSerName val="0"/>
          <c:showPercent val="0"/>
          <c:showBubbleSize val="0"/>
        </c:dLbls>
        <c:gapWidth val="219"/>
        <c:overlap val="-27"/>
        <c:axId val="848872112"/>
        <c:axId val="848872440"/>
      </c:barChart>
      <c:catAx>
        <c:axId val="84887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440"/>
        <c:crosses val="autoZero"/>
        <c:auto val="1"/>
        <c:lblAlgn val="ctr"/>
        <c:lblOffset val="100"/>
        <c:noMultiLvlLbl val="0"/>
      </c:catAx>
      <c:valAx>
        <c:axId val="848872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De-rating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112"/>
        <c:crosses val="autoZero"/>
        <c:crossBetween val="between"/>
      </c:valAx>
      <c:spPr>
        <a:noFill/>
        <a:ln>
          <a:noFill/>
        </a:ln>
        <a:effectLst/>
      </c:spPr>
    </c:plotArea>
    <c:legend>
      <c:legendPos val="b"/>
      <c:layout>
        <c:manualLayout>
          <c:xMode val="edge"/>
          <c:yMode val="edge"/>
          <c:x val="0.22599965680367221"/>
          <c:y val="0.85417549425026895"/>
          <c:w val="0.61071177607864136"/>
          <c:h val="0.142118069743385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'Figure 10'!$I$6</c:f>
              <c:strCache>
                <c:ptCount val="1"/>
                <c:pt idx="0">
                  <c:v>ECR 2022 2026/27</c:v>
                </c:pt>
              </c:strCache>
            </c:strRef>
          </c:tx>
          <c:spPr>
            <a:solidFill>
              <a:srgbClr val="FFE600"/>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10'!$H$7:$H$9</c:f>
              <c:strCache>
                <c:ptCount val="3"/>
                <c:pt idx="0">
                  <c:v>Onshore Wind</c:v>
                </c:pt>
                <c:pt idx="1">
                  <c:v>Offshore Wind</c:v>
                </c:pt>
                <c:pt idx="2">
                  <c:v>Solar PV</c:v>
                </c:pt>
              </c:strCache>
            </c:strRef>
          </c:cat>
          <c:val>
            <c:numRef>
              <c:f>'Figure 10'!$I$7:$I$9</c:f>
              <c:numCache>
                <c:formatCode>0.00%</c:formatCode>
                <c:ptCount val="3"/>
                <c:pt idx="0">
                  <c:v>6.7400000000000002E-2</c:v>
                </c:pt>
                <c:pt idx="1">
                  <c:v>8.3000000000000004E-2</c:v>
                </c:pt>
                <c:pt idx="2">
                  <c:v>4.9799999999999997E-2</c:v>
                </c:pt>
              </c:numCache>
            </c:numRef>
          </c:val>
          <c:extLst>
            <c:ext xmlns:c16="http://schemas.microsoft.com/office/drawing/2014/chart" uri="{C3380CC4-5D6E-409C-BE32-E72D297353CC}">
              <c16:uniqueId val="{00000000-7E77-40DB-A2B1-C87EA5F67ECF}"/>
            </c:ext>
          </c:extLst>
        </c:ser>
        <c:ser>
          <c:idx val="3"/>
          <c:order val="1"/>
          <c:tx>
            <c:strRef>
              <c:f>'Figure 10'!$J$6</c:f>
              <c:strCache>
                <c:ptCount val="1"/>
                <c:pt idx="0">
                  <c:v>ECR 2023 2027/28</c:v>
                </c:pt>
              </c:strCache>
            </c:strRef>
          </c:tx>
          <c:spPr>
            <a:solidFill>
              <a:srgbClr val="0079C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10'!$H$7:$H$9</c:f>
              <c:strCache>
                <c:ptCount val="3"/>
                <c:pt idx="0">
                  <c:v>Onshore Wind</c:v>
                </c:pt>
                <c:pt idx="1">
                  <c:v>Offshore Wind</c:v>
                </c:pt>
                <c:pt idx="2">
                  <c:v>Solar PV</c:v>
                </c:pt>
              </c:strCache>
            </c:strRef>
          </c:cat>
          <c:val>
            <c:numRef>
              <c:f>'Figure 10'!$J$7:$J$9</c:f>
              <c:numCache>
                <c:formatCode>0.00%</c:formatCode>
                <c:ptCount val="3"/>
                <c:pt idx="0">
                  <c:v>7.0300000000000001E-2</c:v>
                </c:pt>
                <c:pt idx="1">
                  <c:v>8.6900000000000005E-2</c:v>
                </c:pt>
                <c:pt idx="2">
                  <c:v>6.3500000000000001E-2</c:v>
                </c:pt>
              </c:numCache>
            </c:numRef>
          </c:val>
          <c:extLst>
            <c:ext xmlns:c16="http://schemas.microsoft.com/office/drawing/2014/chart" uri="{C3380CC4-5D6E-409C-BE32-E72D297353CC}">
              <c16:uniqueId val="{00000001-7E77-40DB-A2B1-C87EA5F67ECF}"/>
            </c:ext>
          </c:extLst>
        </c:ser>
        <c:dLbls>
          <c:showLegendKey val="0"/>
          <c:showVal val="0"/>
          <c:showCatName val="0"/>
          <c:showSerName val="0"/>
          <c:showPercent val="0"/>
          <c:showBubbleSize val="0"/>
        </c:dLbls>
        <c:gapWidth val="219"/>
        <c:overlap val="-27"/>
        <c:axId val="848872112"/>
        <c:axId val="848872440"/>
      </c:barChart>
      <c:catAx>
        <c:axId val="84887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440"/>
        <c:crosses val="autoZero"/>
        <c:auto val="1"/>
        <c:lblAlgn val="ctr"/>
        <c:lblOffset val="100"/>
        <c:noMultiLvlLbl val="0"/>
      </c:catAx>
      <c:valAx>
        <c:axId val="848872440"/>
        <c:scaling>
          <c:orientation val="minMax"/>
          <c:max val="0.120000000000000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De-rating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112"/>
        <c:crosses val="autoZero"/>
        <c:crossBetween val="between"/>
      </c:valAx>
      <c:spPr>
        <a:noFill/>
        <a:ln>
          <a:noFill/>
        </a:ln>
        <a:effectLst/>
      </c:spPr>
    </c:plotArea>
    <c:legend>
      <c:legendPos val="b"/>
      <c:layout>
        <c:manualLayout>
          <c:xMode val="edge"/>
          <c:yMode val="edge"/>
          <c:x val="0.23095804917282328"/>
          <c:y val="0.84954923222207712"/>
          <c:w val="0.61071177607864136"/>
          <c:h val="0.142118069743385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13'!$M$6</c:f>
              <c:strCache>
                <c:ptCount val="1"/>
                <c:pt idx="0">
                  <c:v>Base Case</c:v>
                </c:pt>
              </c:strCache>
            </c:strRef>
          </c:tx>
          <c:spPr>
            <a:ln w="28575" cap="rnd">
              <a:solidFill>
                <a:srgbClr val="CD328A"/>
              </a:solidFill>
              <a:round/>
            </a:ln>
            <a:effectLst/>
          </c:spPr>
          <c:marker>
            <c:symbol val="none"/>
          </c:marker>
          <c:cat>
            <c:strRef>
              <c:f>'Figure 13'!$N$5:$AC$5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13'!$N$6:$AC$6</c:f>
              <c:numCache>
                <c:formatCode>0.0</c:formatCode>
                <c:ptCount val="16"/>
                <c:pt idx="0">
                  <c:v>58.7</c:v>
                </c:pt>
                <c:pt idx="1">
                  <c:v>58.5</c:v>
                </c:pt>
                <c:pt idx="2">
                  <c:v>58.5</c:v>
                </c:pt>
                <c:pt idx="3">
                  <c:v>59.1</c:v>
                </c:pt>
                <c:pt idx="4">
                  <c:v>59.9</c:v>
                </c:pt>
                <c:pt idx="5">
                  <c:v>60.9</c:v>
                </c:pt>
                <c:pt idx="6">
                  <c:v>61.5</c:v>
                </c:pt>
                <c:pt idx="7">
                  <c:v>62.8</c:v>
                </c:pt>
                <c:pt idx="8">
                  <c:v>63.8</c:v>
                </c:pt>
                <c:pt idx="9">
                  <c:v>65.099999999999994</c:v>
                </c:pt>
                <c:pt idx="10">
                  <c:v>66.8</c:v>
                </c:pt>
                <c:pt idx="11">
                  <c:v>69</c:v>
                </c:pt>
                <c:pt idx="12">
                  <c:v>71</c:v>
                </c:pt>
                <c:pt idx="13">
                  <c:v>72.900000000000006</c:v>
                </c:pt>
                <c:pt idx="14">
                  <c:v>75.599999999999994</c:v>
                </c:pt>
                <c:pt idx="15">
                  <c:v>78.400000000000006</c:v>
                </c:pt>
              </c:numCache>
            </c:numRef>
          </c:val>
          <c:smooth val="0"/>
          <c:extLst>
            <c:ext xmlns:c16="http://schemas.microsoft.com/office/drawing/2014/chart" uri="{C3380CC4-5D6E-409C-BE32-E72D297353CC}">
              <c16:uniqueId val="{00000001-B0D4-4EDF-AFBD-AFB37B1049FB}"/>
            </c:ext>
          </c:extLst>
        </c:ser>
        <c:ser>
          <c:idx val="1"/>
          <c:order val="1"/>
          <c:tx>
            <c:strRef>
              <c:f>'Figure 13'!$M$7</c:f>
              <c:strCache>
                <c:ptCount val="1"/>
                <c:pt idx="0">
                  <c:v>Consumer Transformation</c:v>
                </c:pt>
              </c:strCache>
            </c:strRef>
          </c:tx>
          <c:spPr>
            <a:ln w="28575" cap="rnd">
              <a:solidFill>
                <a:srgbClr val="FFBF22"/>
              </a:solidFill>
              <a:round/>
            </a:ln>
            <a:effectLst/>
          </c:spPr>
          <c:marker>
            <c:symbol val="none"/>
          </c:marker>
          <c:cat>
            <c:strRef>
              <c:f>'Figure 13'!$N$5:$AC$5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13'!$N$7:$AC$7</c:f>
              <c:numCache>
                <c:formatCode>0.0</c:formatCode>
                <c:ptCount val="16"/>
                <c:pt idx="0">
                  <c:v>58.7</c:v>
                </c:pt>
                <c:pt idx="1">
                  <c:v>57.3</c:v>
                </c:pt>
                <c:pt idx="2">
                  <c:v>57.5</c:v>
                </c:pt>
                <c:pt idx="3">
                  <c:v>58.4</c:v>
                </c:pt>
                <c:pt idx="4">
                  <c:v>59</c:v>
                </c:pt>
                <c:pt idx="5">
                  <c:v>60.4</c:v>
                </c:pt>
                <c:pt idx="6">
                  <c:v>62.9</c:v>
                </c:pt>
                <c:pt idx="7">
                  <c:v>65.900000000000006</c:v>
                </c:pt>
                <c:pt idx="8">
                  <c:v>68.5</c:v>
                </c:pt>
                <c:pt idx="9">
                  <c:v>71.5</c:v>
                </c:pt>
                <c:pt idx="10">
                  <c:v>75.2</c:v>
                </c:pt>
                <c:pt idx="11">
                  <c:v>79.099999999999994</c:v>
                </c:pt>
                <c:pt idx="12">
                  <c:v>83.1</c:v>
                </c:pt>
                <c:pt idx="13">
                  <c:v>87</c:v>
                </c:pt>
                <c:pt idx="14">
                  <c:v>90.9</c:v>
                </c:pt>
                <c:pt idx="15">
                  <c:v>95.7</c:v>
                </c:pt>
              </c:numCache>
            </c:numRef>
          </c:val>
          <c:smooth val="0"/>
          <c:extLst>
            <c:ext xmlns:c16="http://schemas.microsoft.com/office/drawing/2014/chart" uri="{C3380CC4-5D6E-409C-BE32-E72D297353CC}">
              <c16:uniqueId val="{00000002-B0D4-4EDF-AFBD-AFB37B1049FB}"/>
            </c:ext>
          </c:extLst>
        </c:ser>
        <c:ser>
          <c:idx val="2"/>
          <c:order val="2"/>
          <c:tx>
            <c:strRef>
              <c:f>'Figure 13'!$M$8</c:f>
              <c:strCache>
                <c:ptCount val="1"/>
                <c:pt idx="0">
                  <c:v>System Transformation</c:v>
                </c:pt>
              </c:strCache>
            </c:strRef>
          </c:tx>
          <c:spPr>
            <a:ln w="28575" cap="rnd">
              <a:solidFill>
                <a:srgbClr val="5BCBF5"/>
              </a:solidFill>
              <a:prstDash val="dash"/>
              <a:round/>
            </a:ln>
            <a:effectLst/>
          </c:spPr>
          <c:marker>
            <c:symbol val="none"/>
          </c:marker>
          <c:cat>
            <c:strRef>
              <c:f>'Figure 13'!$N$5:$AC$5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13'!$N$8:$AC$8</c:f>
              <c:numCache>
                <c:formatCode>0.0</c:formatCode>
                <c:ptCount val="16"/>
                <c:pt idx="0">
                  <c:v>58.7</c:v>
                </c:pt>
                <c:pt idx="1">
                  <c:v>58.7</c:v>
                </c:pt>
                <c:pt idx="2">
                  <c:v>58.8</c:v>
                </c:pt>
                <c:pt idx="3">
                  <c:v>59.1</c:v>
                </c:pt>
                <c:pt idx="4">
                  <c:v>59.6</c:v>
                </c:pt>
                <c:pt idx="5">
                  <c:v>60.4</c:v>
                </c:pt>
                <c:pt idx="6">
                  <c:v>61.5</c:v>
                </c:pt>
                <c:pt idx="7">
                  <c:v>62.8</c:v>
                </c:pt>
                <c:pt idx="8">
                  <c:v>63.8</c:v>
                </c:pt>
                <c:pt idx="9">
                  <c:v>65.099999999999994</c:v>
                </c:pt>
                <c:pt idx="10">
                  <c:v>66.8</c:v>
                </c:pt>
                <c:pt idx="11">
                  <c:v>69</c:v>
                </c:pt>
                <c:pt idx="12">
                  <c:v>71</c:v>
                </c:pt>
                <c:pt idx="13">
                  <c:v>72.900000000000006</c:v>
                </c:pt>
                <c:pt idx="14">
                  <c:v>75.599999999999994</c:v>
                </c:pt>
                <c:pt idx="15">
                  <c:v>78.400000000000006</c:v>
                </c:pt>
              </c:numCache>
            </c:numRef>
          </c:val>
          <c:smooth val="0"/>
          <c:extLst>
            <c:ext xmlns:c16="http://schemas.microsoft.com/office/drawing/2014/chart" uri="{C3380CC4-5D6E-409C-BE32-E72D297353CC}">
              <c16:uniqueId val="{00000003-B0D4-4EDF-AFBD-AFB37B1049FB}"/>
            </c:ext>
          </c:extLst>
        </c:ser>
        <c:ser>
          <c:idx val="3"/>
          <c:order val="3"/>
          <c:tx>
            <c:strRef>
              <c:f>'Figure 13'!$M$9</c:f>
              <c:strCache>
                <c:ptCount val="1"/>
                <c:pt idx="0">
                  <c:v>Leading the Way</c:v>
                </c:pt>
              </c:strCache>
            </c:strRef>
          </c:tx>
          <c:spPr>
            <a:ln w="28575" cap="rnd">
              <a:solidFill>
                <a:srgbClr val="C2CD23"/>
              </a:solidFill>
              <a:round/>
            </a:ln>
            <a:effectLst/>
          </c:spPr>
          <c:marker>
            <c:symbol val="none"/>
          </c:marker>
          <c:cat>
            <c:strRef>
              <c:f>'Figure 13'!$N$5:$AC$5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13'!$N$9:$AC$9</c:f>
              <c:numCache>
                <c:formatCode>0.0</c:formatCode>
                <c:ptCount val="16"/>
                <c:pt idx="0">
                  <c:v>58.7</c:v>
                </c:pt>
                <c:pt idx="1">
                  <c:v>56.4</c:v>
                </c:pt>
                <c:pt idx="2">
                  <c:v>55.1</c:v>
                </c:pt>
                <c:pt idx="3">
                  <c:v>55.2</c:v>
                </c:pt>
                <c:pt idx="4">
                  <c:v>56.1</c:v>
                </c:pt>
                <c:pt idx="5">
                  <c:v>57.2</c:v>
                </c:pt>
                <c:pt idx="6">
                  <c:v>59.2</c:v>
                </c:pt>
                <c:pt idx="7">
                  <c:v>60.7</c:v>
                </c:pt>
                <c:pt idx="8">
                  <c:v>62.8</c:v>
                </c:pt>
                <c:pt idx="9">
                  <c:v>66.3</c:v>
                </c:pt>
                <c:pt idx="10">
                  <c:v>69.7</c:v>
                </c:pt>
                <c:pt idx="11">
                  <c:v>73.8</c:v>
                </c:pt>
                <c:pt idx="12">
                  <c:v>78.7</c:v>
                </c:pt>
                <c:pt idx="13">
                  <c:v>81.8</c:v>
                </c:pt>
                <c:pt idx="14">
                  <c:v>84.5</c:v>
                </c:pt>
                <c:pt idx="15">
                  <c:v>88.5</c:v>
                </c:pt>
              </c:numCache>
            </c:numRef>
          </c:val>
          <c:smooth val="0"/>
          <c:extLst>
            <c:ext xmlns:c16="http://schemas.microsoft.com/office/drawing/2014/chart" uri="{C3380CC4-5D6E-409C-BE32-E72D297353CC}">
              <c16:uniqueId val="{00000004-B0D4-4EDF-AFBD-AFB37B1049FB}"/>
            </c:ext>
          </c:extLst>
        </c:ser>
        <c:ser>
          <c:idx val="4"/>
          <c:order val="4"/>
          <c:tx>
            <c:strRef>
              <c:f>'Figure 13'!$M$10</c:f>
              <c:strCache>
                <c:ptCount val="1"/>
                <c:pt idx="0">
                  <c:v>Falling Short</c:v>
                </c:pt>
              </c:strCache>
            </c:strRef>
          </c:tx>
          <c:spPr>
            <a:ln w="28575" cap="rnd">
              <a:solidFill>
                <a:srgbClr val="827B7A"/>
              </a:solidFill>
              <a:round/>
            </a:ln>
            <a:effectLst/>
          </c:spPr>
          <c:marker>
            <c:symbol val="none"/>
          </c:marker>
          <c:cat>
            <c:strRef>
              <c:f>'Figure 13'!$N$5:$AC$5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13'!$N$10:$AC$10</c:f>
              <c:numCache>
                <c:formatCode>0.0</c:formatCode>
                <c:ptCount val="16"/>
                <c:pt idx="0">
                  <c:v>58.7</c:v>
                </c:pt>
                <c:pt idx="1">
                  <c:v>61</c:v>
                </c:pt>
                <c:pt idx="2">
                  <c:v>61.8</c:v>
                </c:pt>
                <c:pt idx="3">
                  <c:v>62.8</c:v>
                </c:pt>
                <c:pt idx="4">
                  <c:v>63.5</c:v>
                </c:pt>
                <c:pt idx="5">
                  <c:v>64.400000000000006</c:v>
                </c:pt>
                <c:pt idx="6">
                  <c:v>65.099999999999994</c:v>
                </c:pt>
                <c:pt idx="7">
                  <c:v>66.099999999999994</c:v>
                </c:pt>
                <c:pt idx="8">
                  <c:v>67.400000000000006</c:v>
                </c:pt>
                <c:pt idx="9">
                  <c:v>69</c:v>
                </c:pt>
                <c:pt idx="10">
                  <c:v>70.8</c:v>
                </c:pt>
                <c:pt idx="11">
                  <c:v>73</c:v>
                </c:pt>
                <c:pt idx="12">
                  <c:v>75.3</c:v>
                </c:pt>
                <c:pt idx="13">
                  <c:v>77.599999999999994</c:v>
                </c:pt>
                <c:pt idx="14">
                  <c:v>79.900000000000006</c:v>
                </c:pt>
                <c:pt idx="15">
                  <c:v>82.5</c:v>
                </c:pt>
              </c:numCache>
            </c:numRef>
          </c:val>
          <c:smooth val="0"/>
          <c:extLst>
            <c:ext xmlns:c16="http://schemas.microsoft.com/office/drawing/2014/chart" uri="{C3380CC4-5D6E-409C-BE32-E72D297353CC}">
              <c16:uniqueId val="{00000005-B0D4-4EDF-AFBD-AFB37B1049FB}"/>
            </c:ext>
          </c:extLst>
        </c:ser>
        <c:dLbls>
          <c:showLegendKey val="0"/>
          <c:showVal val="0"/>
          <c:showCatName val="0"/>
          <c:showSerName val="0"/>
          <c:showPercent val="0"/>
          <c:showBubbleSize val="0"/>
        </c:dLbls>
        <c:smooth val="0"/>
        <c:axId val="549426680"/>
        <c:axId val="549419792"/>
      </c:lineChart>
      <c:catAx>
        <c:axId val="54942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1"/>
        <c:lblAlgn val="ctr"/>
        <c:lblOffset val="100"/>
        <c:noMultiLvlLbl val="0"/>
      </c:catAx>
      <c:valAx>
        <c:axId val="549419792"/>
        <c:scaling>
          <c:orientation val="minMax"/>
          <c:max val="100"/>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t>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majorUnit val="10"/>
      </c:valAx>
      <c:spPr>
        <a:noFill/>
        <a:ln>
          <a:noFill/>
        </a:ln>
        <a:effectLst/>
      </c:spPr>
    </c:plotArea>
    <c:legend>
      <c:legendPos val="b"/>
      <c:layout>
        <c:manualLayout>
          <c:xMode val="edge"/>
          <c:yMode val="edge"/>
          <c:x val="0.10612350644520803"/>
          <c:y val="0.84567486216600884"/>
          <c:w val="0.84655404577225624"/>
          <c:h val="0.129551411609990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14'!$M$6</c:f>
              <c:strCache>
                <c:ptCount val="1"/>
                <c:pt idx="0">
                  <c:v>Base Case</c:v>
                </c:pt>
              </c:strCache>
            </c:strRef>
          </c:tx>
          <c:spPr>
            <a:ln w="28575" cap="rnd">
              <a:solidFill>
                <a:srgbClr val="CD328A"/>
              </a:solidFill>
              <a:round/>
            </a:ln>
            <a:effectLst/>
          </c:spPr>
          <c:marker>
            <c:symbol val="none"/>
          </c:marker>
          <c:cat>
            <c:strRef>
              <c:f>'Figure 14'!$N$5:$AC$5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14'!$N$6:$AC$6</c:f>
              <c:numCache>
                <c:formatCode>0.0</c:formatCode>
                <c:ptCount val="16"/>
                <c:pt idx="0">
                  <c:v>77.88212</c:v>
                </c:pt>
                <c:pt idx="1">
                  <c:v>80.333149999999989</c:v>
                </c:pt>
                <c:pt idx="2">
                  <c:v>83.908880000000011</c:v>
                </c:pt>
                <c:pt idx="3">
                  <c:v>88.13488000000001</c:v>
                </c:pt>
                <c:pt idx="4">
                  <c:v>98.499710000000007</c:v>
                </c:pt>
                <c:pt idx="5">
                  <c:v>101.61621</c:v>
                </c:pt>
                <c:pt idx="6">
                  <c:v>108.57120999999999</c:v>
                </c:pt>
                <c:pt idx="7">
                  <c:v>111.87440999999998</c:v>
                </c:pt>
                <c:pt idx="8">
                  <c:v>125.03910999999998</c:v>
                </c:pt>
                <c:pt idx="9">
                  <c:v>129.35740999999999</c:v>
                </c:pt>
                <c:pt idx="10">
                  <c:v>137.95815000000002</c:v>
                </c:pt>
                <c:pt idx="11">
                  <c:v>145.85451</c:v>
                </c:pt>
                <c:pt idx="12">
                  <c:v>151.58131</c:v>
                </c:pt>
                <c:pt idx="13">
                  <c:v>167.00201000000001</c:v>
                </c:pt>
                <c:pt idx="14">
                  <c:v>175.22233000000003</c:v>
                </c:pt>
                <c:pt idx="15">
                  <c:v>181.33613</c:v>
                </c:pt>
              </c:numCache>
            </c:numRef>
          </c:val>
          <c:smooth val="0"/>
          <c:extLst>
            <c:ext xmlns:c16="http://schemas.microsoft.com/office/drawing/2014/chart" uri="{C3380CC4-5D6E-409C-BE32-E72D297353CC}">
              <c16:uniqueId val="{00000000-7167-4441-B3D2-17F5B9560C74}"/>
            </c:ext>
          </c:extLst>
        </c:ser>
        <c:ser>
          <c:idx val="1"/>
          <c:order val="1"/>
          <c:tx>
            <c:strRef>
              <c:f>'Figure 14'!$M$7</c:f>
              <c:strCache>
                <c:ptCount val="1"/>
                <c:pt idx="0">
                  <c:v>Consumer Transformation</c:v>
                </c:pt>
              </c:strCache>
            </c:strRef>
          </c:tx>
          <c:spPr>
            <a:ln w="28575" cap="rnd">
              <a:solidFill>
                <a:srgbClr val="FFBF22"/>
              </a:solidFill>
              <a:round/>
            </a:ln>
            <a:effectLst/>
          </c:spPr>
          <c:marker>
            <c:symbol val="none"/>
          </c:marker>
          <c:cat>
            <c:strRef>
              <c:f>'Figure 14'!$N$5:$AC$5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14'!$N$7:$AC$7</c:f>
              <c:numCache>
                <c:formatCode>0.0</c:formatCode>
                <c:ptCount val="16"/>
                <c:pt idx="0">
                  <c:v>77.88212</c:v>
                </c:pt>
                <c:pt idx="1">
                  <c:v>80.738739999999993</c:v>
                </c:pt>
                <c:pt idx="2">
                  <c:v>87.106780000000001</c:v>
                </c:pt>
                <c:pt idx="3">
                  <c:v>94.042609999999996</c:v>
                </c:pt>
                <c:pt idx="4">
                  <c:v>100.66810999999998</c:v>
                </c:pt>
                <c:pt idx="5">
                  <c:v>108.73150999999999</c:v>
                </c:pt>
                <c:pt idx="6">
                  <c:v>114.14396999999998</c:v>
                </c:pt>
                <c:pt idx="7">
                  <c:v>121.10352999999998</c:v>
                </c:pt>
                <c:pt idx="8">
                  <c:v>130.52982999999998</c:v>
                </c:pt>
                <c:pt idx="9">
                  <c:v>140.08060999999998</c:v>
                </c:pt>
                <c:pt idx="10">
                  <c:v>150.41041000000001</c:v>
                </c:pt>
                <c:pt idx="11">
                  <c:v>155.64631</c:v>
                </c:pt>
                <c:pt idx="12">
                  <c:v>173.99321000000003</c:v>
                </c:pt>
                <c:pt idx="13">
                  <c:v>185.06273000000002</c:v>
                </c:pt>
                <c:pt idx="14">
                  <c:v>188.83115000000001</c:v>
                </c:pt>
                <c:pt idx="15">
                  <c:v>196.55214999999995</c:v>
                </c:pt>
              </c:numCache>
            </c:numRef>
          </c:val>
          <c:smooth val="0"/>
          <c:extLst>
            <c:ext xmlns:c16="http://schemas.microsoft.com/office/drawing/2014/chart" uri="{C3380CC4-5D6E-409C-BE32-E72D297353CC}">
              <c16:uniqueId val="{00000001-7167-4441-B3D2-17F5B9560C74}"/>
            </c:ext>
          </c:extLst>
        </c:ser>
        <c:ser>
          <c:idx val="2"/>
          <c:order val="2"/>
          <c:tx>
            <c:strRef>
              <c:f>'Figure 14'!$M$8</c:f>
              <c:strCache>
                <c:ptCount val="1"/>
                <c:pt idx="0">
                  <c:v>System Transformation</c:v>
                </c:pt>
              </c:strCache>
            </c:strRef>
          </c:tx>
          <c:spPr>
            <a:ln w="28575" cap="rnd">
              <a:solidFill>
                <a:srgbClr val="5BCBF5"/>
              </a:solidFill>
              <a:prstDash val="dash"/>
              <a:round/>
            </a:ln>
            <a:effectLst/>
          </c:spPr>
          <c:marker>
            <c:symbol val="none"/>
          </c:marker>
          <c:cat>
            <c:strRef>
              <c:f>'Figure 14'!$N$5:$AC$5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14'!$N$8:$AC$8</c:f>
              <c:numCache>
                <c:formatCode>0.0</c:formatCode>
                <c:ptCount val="16"/>
                <c:pt idx="0">
                  <c:v>77.88212</c:v>
                </c:pt>
                <c:pt idx="1">
                  <c:v>80.333149999999989</c:v>
                </c:pt>
                <c:pt idx="2">
                  <c:v>83.908880000000011</c:v>
                </c:pt>
                <c:pt idx="3">
                  <c:v>88.13488000000001</c:v>
                </c:pt>
                <c:pt idx="4">
                  <c:v>98.499710000000007</c:v>
                </c:pt>
                <c:pt idx="5">
                  <c:v>101.61621</c:v>
                </c:pt>
                <c:pt idx="6">
                  <c:v>108.57120999999999</c:v>
                </c:pt>
                <c:pt idx="7">
                  <c:v>111.87440999999998</c:v>
                </c:pt>
                <c:pt idx="8">
                  <c:v>125.03910999999998</c:v>
                </c:pt>
                <c:pt idx="9">
                  <c:v>129.35740999999999</c:v>
                </c:pt>
                <c:pt idx="10">
                  <c:v>137.95815000000002</c:v>
                </c:pt>
                <c:pt idx="11">
                  <c:v>145.85451</c:v>
                </c:pt>
                <c:pt idx="12">
                  <c:v>151.58131</c:v>
                </c:pt>
                <c:pt idx="13">
                  <c:v>167.00201000000001</c:v>
                </c:pt>
                <c:pt idx="14">
                  <c:v>175.22233000000003</c:v>
                </c:pt>
                <c:pt idx="15">
                  <c:v>181.33613</c:v>
                </c:pt>
              </c:numCache>
            </c:numRef>
          </c:val>
          <c:smooth val="0"/>
          <c:extLst>
            <c:ext xmlns:c16="http://schemas.microsoft.com/office/drawing/2014/chart" uri="{C3380CC4-5D6E-409C-BE32-E72D297353CC}">
              <c16:uniqueId val="{00000002-7167-4441-B3D2-17F5B9560C74}"/>
            </c:ext>
          </c:extLst>
        </c:ser>
        <c:ser>
          <c:idx val="3"/>
          <c:order val="3"/>
          <c:tx>
            <c:strRef>
              <c:f>'Figure 14'!$M$9</c:f>
              <c:strCache>
                <c:ptCount val="1"/>
                <c:pt idx="0">
                  <c:v>Leading the Way</c:v>
                </c:pt>
              </c:strCache>
            </c:strRef>
          </c:tx>
          <c:spPr>
            <a:ln w="28575" cap="rnd">
              <a:solidFill>
                <a:srgbClr val="C2CD23"/>
              </a:solidFill>
              <a:round/>
            </a:ln>
            <a:effectLst/>
          </c:spPr>
          <c:marker>
            <c:symbol val="none"/>
          </c:marker>
          <c:cat>
            <c:strRef>
              <c:f>'Figure 14'!$N$5:$AC$5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14'!$N$9:$AC$9</c:f>
              <c:numCache>
                <c:formatCode>0.0</c:formatCode>
                <c:ptCount val="16"/>
                <c:pt idx="0">
                  <c:v>77.88212</c:v>
                </c:pt>
                <c:pt idx="1">
                  <c:v>84.170649999999995</c:v>
                </c:pt>
                <c:pt idx="2">
                  <c:v>96.473209999999995</c:v>
                </c:pt>
                <c:pt idx="3">
                  <c:v>101.65231</c:v>
                </c:pt>
                <c:pt idx="4">
                  <c:v>116.30660999999999</c:v>
                </c:pt>
                <c:pt idx="5">
                  <c:v>122.23067</c:v>
                </c:pt>
                <c:pt idx="6">
                  <c:v>117.74831000000002</c:v>
                </c:pt>
                <c:pt idx="7">
                  <c:v>130.19480999999999</c:v>
                </c:pt>
                <c:pt idx="8">
                  <c:v>143.15481</c:v>
                </c:pt>
                <c:pt idx="9">
                  <c:v>151.65741</c:v>
                </c:pt>
                <c:pt idx="10">
                  <c:v>159.01661999999999</c:v>
                </c:pt>
                <c:pt idx="11">
                  <c:v>181.81844000000001</c:v>
                </c:pt>
                <c:pt idx="12">
                  <c:v>190.47944000000001</c:v>
                </c:pt>
                <c:pt idx="13">
                  <c:v>189.19534000000002</c:v>
                </c:pt>
                <c:pt idx="14">
                  <c:v>193.96985999999998</c:v>
                </c:pt>
                <c:pt idx="15">
                  <c:v>197.48985999999999</c:v>
                </c:pt>
              </c:numCache>
            </c:numRef>
          </c:val>
          <c:smooth val="0"/>
          <c:extLst>
            <c:ext xmlns:c16="http://schemas.microsoft.com/office/drawing/2014/chart" uri="{C3380CC4-5D6E-409C-BE32-E72D297353CC}">
              <c16:uniqueId val="{00000003-7167-4441-B3D2-17F5B9560C74}"/>
            </c:ext>
          </c:extLst>
        </c:ser>
        <c:ser>
          <c:idx val="4"/>
          <c:order val="4"/>
          <c:tx>
            <c:strRef>
              <c:f>'Figure 14'!$M$10</c:f>
              <c:strCache>
                <c:ptCount val="1"/>
                <c:pt idx="0">
                  <c:v>Falling Short</c:v>
                </c:pt>
              </c:strCache>
            </c:strRef>
          </c:tx>
          <c:spPr>
            <a:ln w="28575" cap="rnd">
              <a:solidFill>
                <a:srgbClr val="827B7A"/>
              </a:solidFill>
              <a:round/>
            </a:ln>
            <a:effectLst/>
          </c:spPr>
          <c:marker>
            <c:symbol val="none"/>
          </c:marker>
          <c:cat>
            <c:strRef>
              <c:f>'Figure 14'!$N$5:$AC$5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14'!$N$10:$AC$10</c:f>
              <c:numCache>
                <c:formatCode>0.0</c:formatCode>
                <c:ptCount val="16"/>
                <c:pt idx="0">
                  <c:v>77.88212</c:v>
                </c:pt>
                <c:pt idx="1">
                  <c:v>79.644619999999989</c:v>
                </c:pt>
                <c:pt idx="2">
                  <c:v>81.516809999999992</c:v>
                </c:pt>
                <c:pt idx="3">
                  <c:v>80.733190000000008</c:v>
                </c:pt>
                <c:pt idx="4">
                  <c:v>84.061790000000002</c:v>
                </c:pt>
                <c:pt idx="5">
                  <c:v>92.77422</c:v>
                </c:pt>
                <c:pt idx="6">
                  <c:v>100.62250999999998</c:v>
                </c:pt>
                <c:pt idx="7">
                  <c:v>107.99360999999999</c:v>
                </c:pt>
                <c:pt idx="8">
                  <c:v>115.77350999999997</c:v>
                </c:pt>
                <c:pt idx="9">
                  <c:v>114.21260999999998</c:v>
                </c:pt>
                <c:pt idx="10">
                  <c:v>120.21041000000001</c:v>
                </c:pt>
                <c:pt idx="11">
                  <c:v>125.68991</c:v>
                </c:pt>
                <c:pt idx="12">
                  <c:v>133.47877</c:v>
                </c:pt>
                <c:pt idx="13">
                  <c:v>138.51060999999999</c:v>
                </c:pt>
                <c:pt idx="14">
                  <c:v>152.42670999999996</c:v>
                </c:pt>
                <c:pt idx="15">
                  <c:v>162.16651000000002</c:v>
                </c:pt>
              </c:numCache>
            </c:numRef>
          </c:val>
          <c:smooth val="0"/>
          <c:extLst>
            <c:ext xmlns:c16="http://schemas.microsoft.com/office/drawing/2014/chart" uri="{C3380CC4-5D6E-409C-BE32-E72D297353CC}">
              <c16:uniqueId val="{00000004-7167-4441-B3D2-17F5B9560C74}"/>
            </c:ext>
          </c:extLst>
        </c:ser>
        <c:dLbls>
          <c:showLegendKey val="0"/>
          <c:showVal val="0"/>
          <c:showCatName val="0"/>
          <c:showSerName val="0"/>
          <c:showPercent val="0"/>
          <c:showBubbleSize val="0"/>
        </c:dLbls>
        <c:smooth val="0"/>
        <c:axId val="549426680"/>
        <c:axId val="549419792"/>
      </c:lineChart>
      <c:catAx>
        <c:axId val="54942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1"/>
        <c:lblAlgn val="ctr"/>
        <c:lblOffset val="100"/>
        <c:noMultiLvlLbl val="0"/>
      </c:catAx>
      <c:valAx>
        <c:axId val="549419792"/>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t>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valAx>
      <c:spPr>
        <a:noFill/>
        <a:ln>
          <a:noFill/>
        </a:ln>
        <a:effectLst/>
      </c:spPr>
    </c:plotArea>
    <c:legend>
      <c:legendPos val="b"/>
      <c:layout>
        <c:manualLayout>
          <c:xMode val="edge"/>
          <c:yMode val="edge"/>
          <c:x val="0.10612350644520803"/>
          <c:y val="0.84567486216600884"/>
          <c:w val="0.86773489707218932"/>
          <c:h val="0.121681378274811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15'!$M$6</c:f>
              <c:strCache>
                <c:ptCount val="1"/>
                <c:pt idx="0">
                  <c:v>Base Case</c:v>
                </c:pt>
              </c:strCache>
            </c:strRef>
          </c:tx>
          <c:spPr>
            <a:ln w="28575" cap="rnd">
              <a:solidFill>
                <a:srgbClr val="CD328A"/>
              </a:solidFill>
              <a:round/>
            </a:ln>
            <a:effectLst/>
          </c:spPr>
          <c:marker>
            <c:symbol val="none"/>
          </c:marker>
          <c:cat>
            <c:strRef>
              <c:f>'Figure 15'!$N$5:$AC$5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15'!$N$6:$AC$6</c:f>
              <c:numCache>
                <c:formatCode>0.0</c:formatCode>
                <c:ptCount val="16"/>
                <c:pt idx="0">
                  <c:v>19.857472723990004</c:v>
                </c:pt>
                <c:pt idx="1">
                  <c:v>21.266399119102005</c:v>
                </c:pt>
                <c:pt idx="2">
                  <c:v>22.150280698264002</c:v>
                </c:pt>
                <c:pt idx="3">
                  <c:v>23.099984637418</c:v>
                </c:pt>
                <c:pt idx="4">
                  <c:v>23.664946264368002</c:v>
                </c:pt>
                <c:pt idx="5">
                  <c:v>24.223847818420005</c:v>
                </c:pt>
                <c:pt idx="6">
                  <c:v>24.963883254484003</c:v>
                </c:pt>
                <c:pt idx="7">
                  <c:v>23.639638500330001</c:v>
                </c:pt>
                <c:pt idx="8">
                  <c:v>24.02087101727</c:v>
                </c:pt>
                <c:pt idx="9">
                  <c:v>24.340025190189998</c:v>
                </c:pt>
                <c:pt idx="10">
                  <c:v>24.465180736689998</c:v>
                </c:pt>
                <c:pt idx="11">
                  <c:v>24.855061034279998</c:v>
                </c:pt>
                <c:pt idx="12">
                  <c:v>25.378281464779999</c:v>
                </c:pt>
                <c:pt idx="13">
                  <c:v>26.014249395309999</c:v>
                </c:pt>
                <c:pt idx="14">
                  <c:v>25.939366034529996</c:v>
                </c:pt>
                <c:pt idx="15">
                  <c:v>26.653471418980001</c:v>
                </c:pt>
              </c:numCache>
            </c:numRef>
          </c:val>
          <c:smooth val="0"/>
          <c:extLst>
            <c:ext xmlns:c16="http://schemas.microsoft.com/office/drawing/2014/chart" uri="{C3380CC4-5D6E-409C-BE32-E72D297353CC}">
              <c16:uniqueId val="{00000006-B846-4DB0-9894-D5B9C5D4D913}"/>
            </c:ext>
          </c:extLst>
        </c:ser>
        <c:ser>
          <c:idx val="1"/>
          <c:order val="1"/>
          <c:tx>
            <c:strRef>
              <c:f>'Figure 15'!$M$7</c:f>
              <c:strCache>
                <c:ptCount val="1"/>
                <c:pt idx="0">
                  <c:v>Consumer Transformation</c:v>
                </c:pt>
              </c:strCache>
            </c:strRef>
          </c:tx>
          <c:spPr>
            <a:ln w="28575" cap="rnd">
              <a:solidFill>
                <a:srgbClr val="FFBF22"/>
              </a:solidFill>
              <a:round/>
            </a:ln>
            <a:effectLst/>
          </c:spPr>
          <c:marker>
            <c:symbol val="none"/>
          </c:marker>
          <c:cat>
            <c:strRef>
              <c:f>'Figure 15'!$N$5:$AC$5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15'!$N$7:$AC$7</c:f>
              <c:numCache>
                <c:formatCode>0.0</c:formatCode>
                <c:ptCount val="16"/>
                <c:pt idx="0">
                  <c:v>19.857472723990004</c:v>
                </c:pt>
                <c:pt idx="1">
                  <c:v>20.443576111045001</c:v>
                </c:pt>
                <c:pt idx="2">
                  <c:v>22.111900293989997</c:v>
                </c:pt>
                <c:pt idx="3">
                  <c:v>23.652527078299997</c:v>
                </c:pt>
                <c:pt idx="4">
                  <c:v>24.568864943809995</c:v>
                </c:pt>
                <c:pt idx="5">
                  <c:v>25.44628454958</c:v>
                </c:pt>
                <c:pt idx="6">
                  <c:v>26.198821153680004</c:v>
                </c:pt>
                <c:pt idx="7">
                  <c:v>27.231735429128999</c:v>
                </c:pt>
                <c:pt idx="8">
                  <c:v>28.711606802385997</c:v>
                </c:pt>
                <c:pt idx="9">
                  <c:v>30.099303587239998</c:v>
                </c:pt>
                <c:pt idx="10">
                  <c:v>31.699886584109997</c:v>
                </c:pt>
                <c:pt idx="11">
                  <c:v>33.87768908668</c:v>
                </c:pt>
                <c:pt idx="12">
                  <c:v>36.31365998631</c:v>
                </c:pt>
                <c:pt idx="13">
                  <c:v>39.110098689749996</c:v>
                </c:pt>
                <c:pt idx="14">
                  <c:v>41.341181104429999</c:v>
                </c:pt>
                <c:pt idx="15">
                  <c:v>44.717241826429991</c:v>
                </c:pt>
              </c:numCache>
            </c:numRef>
          </c:val>
          <c:smooth val="0"/>
          <c:extLst>
            <c:ext xmlns:c16="http://schemas.microsoft.com/office/drawing/2014/chart" uri="{C3380CC4-5D6E-409C-BE32-E72D297353CC}">
              <c16:uniqueId val="{00000007-B846-4DB0-9894-D5B9C5D4D913}"/>
            </c:ext>
          </c:extLst>
        </c:ser>
        <c:ser>
          <c:idx val="2"/>
          <c:order val="2"/>
          <c:tx>
            <c:strRef>
              <c:f>'Figure 15'!$M$8</c:f>
              <c:strCache>
                <c:ptCount val="1"/>
                <c:pt idx="0">
                  <c:v>System Transformation</c:v>
                </c:pt>
              </c:strCache>
            </c:strRef>
          </c:tx>
          <c:spPr>
            <a:ln w="28575" cap="rnd">
              <a:solidFill>
                <a:srgbClr val="5BCBF5"/>
              </a:solidFill>
              <a:prstDash val="dash"/>
              <a:round/>
            </a:ln>
            <a:effectLst/>
          </c:spPr>
          <c:marker>
            <c:symbol val="none"/>
          </c:marker>
          <c:cat>
            <c:strRef>
              <c:f>'Figure 15'!$N$5:$AC$5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15'!$N$8:$AC$8</c:f>
              <c:numCache>
                <c:formatCode>0.0</c:formatCode>
                <c:ptCount val="16"/>
                <c:pt idx="0">
                  <c:v>19.857472723990004</c:v>
                </c:pt>
                <c:pt idx="1">
                  <c:v>19.95125794986</c:v>
                </c:pt>
                <c:pt idx="2">
                  <c:v>20.87740957119</c:v>
                </c:pt>
                <c:pt idx="3">
                  <c:v>22.00449138211</c:v>
                </c:pt>
                <c:pt idx="4">
                  <c:v>22.261424470229997</c:v>
                </c:pt>
                <c:pt idx="5">
                  <c:v>23.338187776310001</c:v>
                </c:pt>
                <c:pt idx="6">
                  <c:v>23.506449670948001</c:v>
                </c:pt>
                <c:pt idx="7">
                  <c:v>23.639638500330001</c:v>
                </c:pt>
                <c:pt idx="8">
                  <c:v>24.02087101727</c:v>
                </c:pt>
                <c:pt idx="9">
                  <c:v>24.340025190189998</c:v>
                </c:pt>
                <c:pt idx="10">
                  <c:v>24.465180736689998</c:v>
                </c:pt>
                <c:pt idx="11">
                  <c:v>24.855061034279998</c:v>
                </c:pt>
                <c:pt idx="12">
                  <c:v>25.378281464779999</c:v>
                </c:pt>
                <c:pt idx="13">
                  <c:v>26.014249395309999</c:v>
                </c:pt>
                <c:pt idx="14">
                  <c:v>25.939366034529996</c:v>
                </c:pt>
                <c:pt idx="15">
                  <c:v>26.653471418980001</c:v>
                </c:pt>
              </c:numCache>
            </c:numRef>
          </c:val>
          <c:smooth val="0"/>
          <c:extLst>
            <c:ext xmlns:c16="http://schemas.microsoft.com/office/drawing/2014/chart" uri="{C3380CC4-5D6E-409C-BE32-E72D297353CC}">
              <c16:uniqueId val="{00000008-B846-4DB0-9894-D5B9C5D4D913}"/>
            </c:ext>
          </c:extLst>
        </c:ser>
        <c:ser>
          <c:idx val="3"/>
          <c:order val="3"/>
          <c:tx>
            <c:strRef>
              <c:f>'Figure 15'!$M$9</c:f>
              <c:strCache>
                <c:ptCount val="1"/>
                <c:pt idx="0">
                  <c:v>Leading the Way</c:v>
                </c:pt>
              </c:strCache>
            </c:strRef>
          </c:tx>
          <c:spPr>
            <a:ln w="28575" cap="rnd">
              <a:solidFill>
                <a:srgbClr val="C2CD23"/>
              </a:solidFill>
              <a:round/>
            </a:ln>
            <a:effectLst/>
          </c:spPr>
          <c:marker>
            <c:symbol val="none"/>
          </c:marker>
          <c:cat>
            <c:strRef>
              <c:f>'Figure 15'!$N$5:$AC$5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15'!$N$9:$AC$9</c:f>
              <c:numCache>
                <c:formatCode>0.0</c:formatCode>
                <c:ptCount val="16"/>
                <c:pt idx="0">
                  <c:v>19.857472723990004</c:v>
                </c:pt>
                <c:pt idx="1">
                  <c:v>20.975924544524997</c:v>
                </c:pt>
                <c:pt idx="2">
                  <c:v>21.968789682260002</c:v>
                </c:pt>
                <c:pt idx="3">
                  <c:v>22.51383542432</c:v>
                </c:pt>
                <c:pt idx="4">
                  <c:v>22.799571253049997</c:v>
                </c:pt>
                <c:pt idx="5">
                  <c:v>23.848706309160001</c:v>
                </c:pt>
                <c:pt idx="6">
                  <c:v>24.92147536437</c:v>
                </c:pt>
                <c:pt idx="7">
                  <c:v>26.490093228752002</c:v>
                </c:pt>
                <c:pt idx="8">
                  <c:v>27.447281999809999</c:v>
                </c:pt>
                <c:pt idx="9">
                  <c:v>29.864431338479999</c:v>
                </c:pt>
                <c:pt idx="10">
                  <c:v>32.716931979649999</c:v>
                </c:pt>
                <c:pt idx="11">
                  <c:v>36.744734343090002</c:v>
                </c:pt>
                <c:pt idx="12">
                  <c:v>40.303775743140001</c:v>
                </c:pt>
                <c:pt idx="13">
                  <c:v>46.040153764579998</c:v>
                </c:pt>
                <c:pt idx="14">
                  <c:v>51.537584575839993</c:v>
                </c:pt>
                <c:pt idx="15">
                  <c:v>54.72208559068001</c:v>
                </c:pt>
              </c:numCache>
            </c:numRef>
          </c:val>
          <c:smooth val="0"/>
          <c:extLst>
            <c:ext xmlns:c16="http://schemas.microsoft.com/office/drawing/2014/chart" uri="{C3380CC4-5D6E-409C-BE32-E72D297353CC}">
              <c16:uniqueId val="{00000009-B846-4DB0-9894-D5B9C5D4D913}"/>
            </c:ext>
          </c:extLst>
        </c:ser>
        <c:ser>
          <c:idx val="4"/>
          <c:order val="4"/>
          <c:tx>
            <c:strRef>
              <c:f>'Figure 15'!$M$10</c:f>
              <c:strCache>
                <c:ptCount val="1"/>
                <c:pt idx="0">
                  <c:v>Falling Short</c:v>
                </c:pt>
              </c:strCache>
            </c:strRef>
          </c:tx>
          <c:spPr>
            <a:ln w="28575" cap="rnd">
              <a:solidFill>
                <a:srgbClr val="827B7A"/>
              </a:solidFill>
              <a:round/>
            </a:ln>
            <a:effectLst/>
          </c:spPr>
          <c:marker>
            <c:symbol val="none"/>
          </c:marker>
          <c:cat>
            <c:strRef>
              <c:f>'Figure 15'!$N$5:$AC$5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15'!$N$10:$AC$10</c:f>
              <c:numCache>
                <c:formatCode>0.0</c:formatCode>
                <c:ptCount val="16"/>
                <c:pt idx="0">
                  <c:v>19.857472723990004</c:v>
                </c:pt>
                <c:pt idx="1">
                  <c:v>20.416365718450002</c:v>
                </c:pt>
                <c:pt idx="2">
                  <c:v>21.000965871370006</c:v>
                </c:pt>
                <c:pt idx="3">
                  <c:v>21.931880484119997</c:v>
                </c:pt>
                <c:pt idx="4">
                  <c:v>23.297706381900003</c:v>
                </c:pt>
                <c:pt idx="5">
                  <c:v>23.758698384480006</c:v>
                </c:pt>
                <c:pt idx="6">
                  <c:v>24.332503380090003</c:v>
                </c:pt>
                <c:pt idx="7">
                  <c:v>24.686820049280001</c:v>
                </c:pt>
                <c:pt idx="8">
                  <c:v>25.176826168169995</c:v>
                </c:pt>
                <c:pt idx="9">
                  <c:v>25.830276715680004</c:v>
                </c:pt>
                <c:pt idx="10">
                  <c:v>26.21062711655</c:v>
                </c:pt>
                <c:pt idx="11">
                  <c:v>26.331751091519997</c:v>
                </c:pt>
                <c:pt idx="12">
                  <c:v>26.296057103750002</c:v>
                </c:pt>
                <c:pt idx="13">
                  <c:v>26.344874895349999</c:v>
                </c:pt>
                <c:pt idx="14">
                  <c:v>26.424197588440002</c:v>
                </c:pt>
                <c:pt idx="15">
                  <c:v>26.561581156788002</c:v>
                </c:pt>
              </c:numCache>
            </c:numRef>
          </c:val>
          <c:smooth val="0"/>
          <c:extLst>
            <c:ext xmlns:c16="http://schemas.microsoft.com/office/drawing/2014/chart" uri="{C3380CC4-5D6E-409C-BE32-E72D297353CC}">
              <c16:uniqueId val="{0000000A-B846-4DB0-9894-D5B9C5D4D913}"/>
            </c:ext>
          </c:extLst>
        </c:ser>
        <c:dLbls>
          <c:showLegendKey val="0"/>
          <c:showVal val="0"/>
          <c:showCatName val="0"/>
          <c:showSerName val="0"/>
          <c:showPercent val="0"/>
          <c:showBubbleSize val="0"/>
        </c:dLbls>
        <c:smooth val="0"/>
        <c:axId val="549426680"/>
        <c:axId val="549419792"/>
      </c:lineChart>
      <c:catAx>
        <c:axId val="54942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1"/>
        <c:lblAlgn val="ctr"/>
        <c:lblOffset val="100"/>
        <c:noMultiLvlLbl val="0"/>
      </c:catAx>
      <c:valAx>
        <c:axId val="549419792"/>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t>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valAx>
      <c:spPr>
        <a:noFill/>
        <a:ln>
          <a:noFill/>
        </a:ln>
        <a:effectLst/>
      </c:spPr>
    </c:plotArea>
    <c:legend>
      <c:legendPos val="b"/>
      <c:layout>
        <c:manualLayout>
          <c:xMode val="edge"/>
          <c:yMode val="edge"/>
          <c:x val="0.10612350644520803"/>
          <c:y val="0.84567486216600884"/>
          <c:w val="0.86773489707218932"/>
          <c:h val="0.121681378274811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16'!$M$6</c:f>
              <c:strCache>
                <c:ptCount val="1"/>
                <c:pt idx="0">
                  <c:v>Base Case</c:v>
                </c:pt>
              </c:strCache>
            </c:strRef>
          </c:tx>
          <c:spPr>
            <a:ln w="28575" cap="rnd">
              <a:solidFill>
                <a:srgbClr val="CD328A"/>
              </a:solidFill>
              <a:round/>
            </a:ln>
            <a:effectLst/>
          </c:spPr>
          <c:marker>
            <c:symbol val="none"/>
          </c:marker>
          <c:cat>
            <c:strRef>
              <c:f>'Figure 16'!$N$5:$AC$5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16'!$N$6:$AC$6</c:f>
              <c:numCache>
                <c:formatCode>0.0</c:formatCode>
                <c:ptCount val="16"/>
                <c:pt idx="0">
                  <c:v>1.5703411249999999</c:v>
                </c:pt>
                <c:pt idx="1">
                  <c:v>1.9713378619999999</c:v>
                </c:pt>
                <c:pt idx="2">
                  <c:v>2.0899899739999999</c:v>
                </c:pt>
                <c:pt idx="3">
                  <c:v>2.2086420859999998</c:v>
                </c:pt>
                <c:pt idx="4">
                  <c:v>2.3272941980000001</c:v>
                </c:pt>
                <c:pt idx="5">
                  <c:v>2.5052723659999998</c:v>
                </c:pt>
                <c:pt idx="6">
                  <c:v>1.7875499210000001</c:v>
                </c:pt>
                <c:pt idx="7">
                  <c:v>1.842276853</c:v>
                </c:pt>
                <c:pt idx="8">
                  <c:v>1.914249879</c:v>
                </c:pt>
                <c:pt idx="9">
                  <c:v>2.0892746249999998</c:v>
                </c:pt>
                <c:pt idx="10">
                  <c:v>2.4723429860000001</c:v>
                </c:pt>
                <c:pt idx="11">
                  <c:v>2.9061067550000002</c:v>
                </c:pt>
                <c:pt idx="12">
                  <c:v>3.1761391140000002</c:v>
                </c:pt>
                <c:pt idx="13">
                  <c:v>3.460142399</c:v>
                </c:pt>
                <c:pt idx="14">
                  <c:v>3.8934847669999999</c:v>
                </c:pt>
                <c:pt idx="15">
                  <c:v>4.3348134629999997</c:v>
                </c:pt>
              </c:numCache>
            </c:numRef>
          </c:val>
          <c:smooth val="0"/>
          <c:extLst>
            <c:ext xmlns:c16="http://schemas.microsoft.com/office/drawing/2014/chart" uri="{C3380CC4-5D6E-409C-BE32-E72D297353CC}">
              <c16:uniqueId val="{0000000B-E7E7-48DD-89A5-FDA1C59C760A}"/>
            </c:ext>
          </c:extLst>
        </c:ser>
        <c:ser>
          <c:idx val="1"/>
          <c:order val="1"/>
          <c:tx>
            <c:strRef>
              <c:f>'Figure 16'!$M$7</c:f>
              <c:strCache>
                <c:ptCount val="1"/>
                <c:pt idx="0">
                  <c:v>Consumer Transformation</c:v>
                </c:pt>
              </c:strCache>
            </c:strRef>
          </c:tx>
          <c:spPr>
            <a:ln w="28575" cap="rnd">
              <a:solidFill>
                <a:srgbClr val="FFBF22"/>
              </a:solidFill>
              <a:round/>
            </a:ln>
            <a:effectLst/>
          </c:spPr>
          <c:marker>
            <c:symbol val="none"/>
          </c:marker>
          <c:cat>
            <c:strRef>
              <c:f>'Figure 16'!$N$5:$AC$5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16'!$N$7:$AC$7</c:f>
              <c:numCache>
                <c:formatCode>0.0</c:formatCode>
                <c:ptCount val="16"/>
                <c:pt idx="0">
                  <c:v>1.5703411249999999</c:v>
                </c:pt>
                <c:pt idx="1">
                  <c:v>1.9713378619999999</c:v>
                </c:pt>
                <c:pt idx="2">
                  <c:v>2.0899899739999999</c:v>
                </c:pt>
                <c:pt idx="3">
                  <c:v>2.2086420859999998</c:v>
                </c:pt>
                <c:pt idx="4">
                  <c:v>2.213741315</c:v>
                </c:pt>
                <c:pt idx="5">
                  <c:v>2.517047067</c:v>
                </c:pt>
                <c:pt idx="6">
                  <c:v>2.7693208419999999</c:v>
                </c:pt>
                <c:pt idx="7">
                  <c:v>3.0820931640000002</c:v>
                </c:pt>
                <c:pt idx="8">
                  <c:v>3.5470391220000002</c:v>
                </c:pt>
                <c:pt idx="9">
                  <c:v>4.0256061660000002</c:v>
                </c:pt>
                <c:pt idx="10">
                  <c:v>4.8216671289999997</c:v>
                </c:pt>
                <c:pt idx="11">
                  <c:v>5.5777223400000002</c:v>
                </c:pt>
                <c:pt idx="12">
                  <c:v>6.3372228259999996</c:v>
                </c:pt>
                <c:pt idx="13">
                  <c:v>7.2682881830000001</c:v>
                </c:pt>
                <c:pt idx="14">
                  <c:v>8.2069371209999993</c:v>
                </c:pt>
                <c:pt idx="15">
                  <c:v>8.9782597200000005</c:v>
                </c:pt>
              </c:numCache>
            </c:numRef>
          </c:val>
          <c:smooth val="0"/>
          <c:extLst>
            <c:ext xmlns:c16="http://schemas.microsoft.com/office/drawing/2014/chart" uri="{C3380CC4-5D6E-409C-BE32-E72D297353CC}">
              <c16:uniqueId val="{0000000C-E7E7-48DD-89A5-FDA1C59C760A}"/>
            </c:ext>
          </c:extLst>
        </c:ser>
        <c:ser>
          <c:idx val="2"/>
          <c:order val="2"/>
          <c:tx>
            <c:strRef>
              <c:f>'Figure 16'!$M$8</c:f>
              <c:strCache>
                <c:ptCount val="1"/>
                <c:pt idx="0">
                  <c:v>System Transformation</c:v>
                </c:pt>
              </c:strCache>
            </c:strRef>
          </c:tx>
          <c:spPr>
            <a:ln w="28575" cap="rnd">
              <a:solidFill>
                <a:srgbClr val="5BCBF5"/>
              </a:solidFill>
              <a:prstDash val="dash"/>
              <a:round/>
            </a:ln>
            <a:effectLst/>
          </c:spPr>
          <c:marker>
            <c:symbol val="none"/>
          </c:marker>
          <c:cat>
            <c:strRef>
              <c:f>'Figure 16'!$N$5:$AC$5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16'!$N$8:$AC$8</c:f>
              <c:numCache>
                <c:formatCode>0.0</c:formatCode>
                <c:ptCount val="16"/>
                <c:pt idx="0">
                  <c:v>1.5703411249999999</c:v>
                </c:pt>
                <c:pt idx="1">
                  <c:v>1.5</c:v>
                </c:pt>
                <c:pt idx="2">
                  <c:v>1.32384708</c:v>
                </c:pt>
                <c:pt idx="3">
                  <c:v>1.32384708</c:v>
                </c:pt>
                <c:pt idx="4">
                  <c:v>1.5354086119999999</c:v>
                </c:pt>
                <c:pt idx="5">
                  <c:v>1.7010180880000001</c:v>
                </c:pt>
                <c:pt idx="6">
                  <c:v>1.7875499210000001</c:v>
                </c:pt>
                <c:pt idx="7">
                  <c:v>1.842276853</c:v>
                </c:pt>
                <c:pt idx="8">
                  <c:v>1.914249879</c:v>
                </c:pt>
                <c:pt idx="9">
                  <c:v>2.0892746249999998</c:v>
                </c:pt>
                <c:pt idx="10">
                  <c:v>2.4723429860000001</c:v>
                </c:pt>
                <c:pt idx="11">
                  <c:v>2.9061067550000002</c:v>
                </c:pt>
                <c:pt idx="12">
                  <c:v>3.1761391140000002</c:v>
                </c:pt>
                <c:pt idx="13">
                  <c:v>3.460142399</c:v>
                </c:pt>
                <c:pt idx="14">
                  <c:v>3.8934847669999999</c:v>
                </c:pt>
                <c:pt idx="15">
                  <c:v>4.3348134629999997</c:v>
                </c:pt>
              </c:numCache>
            </c:numRef>
          </c:val>
          <c:smooth val="0"/>
          <c:extLst>
            <c:ext xmlns:c16="http://schemas.microsoft.com/office/drawing/2014/chart" uri="{C3380CC4-5D6E-409C-BE32-E72D297353CC}">
              <c16:uniqueId val="{0000000D-E7E7-48DD-89A5-FDA1C59C760A}"/>
            </c:ext>
          </c:extLst>
        </c:ser>
        <c:ser>
          <c:idx val="3"/>
          <c:order val="3"/>
          <c:tx>
            <c:strRef>
              <c:f>'Figure 16'!$M$9</c:f>
              <c:strCache>
                <c:ptCount val="1"/>
                <c:pt idx="0">
                  <c:v>Leading the Way</c:v>
                </c:pt>
              </c:strCache>
            </c:strRef>
          </c:tx>
          <c:spPr>
            <a:ln w="28575" cap="rnd">
              <a:solidFill>
                <a:srgbClr val="C2CD23"/>
              </a:solidFill>
              <a:round/>
            </a:ln>
            <a:effectLst/>
          </c:spPr>
          <c:marker>
            <c:symbol val="none"/>
          </c:marker>
          <c:cat>
            <c:strRef>
              <c:f>'Figure 16'!$N$5:$AC$5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16'!$N$9:$AC$9</c:f>
              <c:numCache>
                <c:formatCode>0.0</c:formatCode>
                <c:ptCount val="16"/>
                <c:pt idx="0">
                  <c:v>1.5703411249999999</c:v>
                </c:pt>
                <c:pt idx="1">
                  <c:v>1.9713378619999999</c:v>
                </c:pt>
                <c:pt idx="2">
                  <c:v>2.0899899739999999</c:v>
                </c:pt>
                <c:pt idx="3">
                  <c:v>2.2086420859999998</c:v>
                </c:pt>
                <c:pt idx="4">
                  <c:v>2.3430853260000002</c:v>
                </c:pt>
                <c:pt idx="5">
                  <c:v>2.578046606</c:v>
                </c:pt>
                <c:pt idx="6">
                  <c:v>2.8312051550000001</c:v>
                </c:pt>
                <c:pt idx="7">
                  <c:v>3.137320393</c:v>
                </c:pt>
                <c:pt idx="8">
                  <c:v>3.6268688080000002</c:v>
                </c:pt>
                <c:pt idx="9">
                  <c:v>4.1503754590000002</c:v>
                </c:pt>
                <c:pt idx="10">
                  <c:v>4.6625481640000004</c:v>
                </c:pt>
                <c:pt idx="11">
                  <c:v>5.1657750570000003</c:v>
                </c:pt>
                <c:pt idx="12">
                  <c:v>5.696702728</c:v>
                </c:pt>
                <c:pt idx="13">
                  <c:v>6.262159069</c:v>
                </c:pt>
                <c:pt idx="14">
                  <c:v>6.8042189979999996</c:v>
                </c:pt>
                <c:pt idx="15">
                  <c:v>7.2391480389999998</c:v>
                </c:pt>
              </c:numCache>
            </c:numRef>
          </c:val>
          <c:smooth val="0"/>
          <c:extLst>
            <c:ext xmlns:c16="http://schemas.microsoft.com/office/drawing/2014/chart" uri="{C3380CC4-5D6E-409C-BE32-E72D297353CC}">
              <c16:uniqueId val="{0000000E-E7E7-48DD-89A5-FDA1C59C760A}"/>
            </c:ext>
          </c:extLst>
        </c:ser>
        <c:ser>
          <c:idx val="4"/>
          <c:order val="4"/>
          <c:tx>
            <c:strRef>
              <c:f>'Figure 16'!$M$10</c:f>
              <c:strCache>
                <c:ptCount val="1"/>
                <c:pt idx="0">
                  <c:v>Falling Short</c:v>
                </c:pt>
              </c:strCache>
            </c:strRef>
          </c:tx>
          <c:spPr>
            <a:ln w="28575" cap="rnd">
              <a:solidFill>
                <a:srgbClr val="827B7A"/>
              </a:solidFill>
              <a:round/>
            </a:ln>
            <a:effectLst/>
          </c:spPr>
          <c:marker>
            <c:symbol val="none"/>
          </c:marker>
          <c:cat>
            <c:strRef>
              <c:f>'Figure 16'!$N$5:$AC$5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16'!$N$10:$AC$10</c:f>
              <c:numCache>
                <c:formatCode>0.0</c:formatCode>
                <c:ptCount val="16"/>
                <c:pt idx="0">
                  <c:v>1.5703411249999999</c:v>
                </c:pt>
                <c:pt idx="1">
                  <c:v>1.5</c:v>
                </c:pt>
                <c:pt idx="2">
                  <c:v>1.756304933</c:v>
                </c:pt>
                <c:pt idx="3">
                  <c:v>1.933072205</c:v>
                </c:pt>
                <c:pt idx="4">
                  <c:v>0.89707808099999997</c:v>
                </c:pt>
                <c:pt idx="5">
                  <c:v>0.895930322</c:v>
                </c:pt>
                <c:pt idx="6">
                  <c:v>0.89259138699999996</c:v>
                </c:pt>
                <c:pt idx="7">
                  <c:v>0.89763788499999997</c:v>
                </c:pt>
                <c:pt idx="8">
                  <c:v>0.90716041000000003</c:v>
                </c:pt>
                <c:pt idx="9">
                  <c:v>0.93953209800000004</c:v>
                </c:pt>
                <c:pt idx="10">
                  <c:v>1.0140572029999999</c:v>
                </c:pt>
                <c:pt idx="11">
                  <c:v>1.1563361169999999</c:v>
                </c:pt>
                <c:pt idx="12">
                  <c:v>1.338570628</c:v>
                </c:pt>
                <c:pt idx="13">
                  <c:v>1.456706745</c:v>
                </c:pt>
                <c:pt idx="14">
                  <c:v>1.557569508</c:v>
                </c:pt>
                <c:pt idx="15">
                  <c:v>1.6506059799999999</c:v>
                </c:pt>
              </c:numCache>
            </c:numRef>
          </c:val>
          <c:smooth val="0"/>
          <c:extLst>
            <c:ext xmlns:c16="http://schemas.microsoft.com/office/drawing/2014/chart" uri="{C3380CC4-5D6E-409C-BE32-E72D297353CC}">
              <c16:uniqueId val="{0000000F-E7E7-48DD-89A5-FDA1C59C760A}"/>
            </c:ext>
          </c:extLst>
        </c:ser>
        <c:dLbls>
          <c:showLegendKey val="0"/>
          <c:showVal val="0"/>
          <c:showCatName val="0"/>
          <c:showSerName val="0"/>
          <c:showPercent val="0"/>
          <c:showBubbleSize val="0"/>
        </c:dLbls>
        <c:smooth val="0"/>
        <c:axId val="549426680"/>
        <c:axId val="549419792"/>
      </c:lineChart>
      <c:dateAx>
        <c:axId val="549426680"/>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0"/>
        <c:lblOffset val="100"/>
        <c:baseTimeUnit val="days"/>
        <c:majorUnit val="1"/>
      </c:dateAx>
      <c:valAx>
        <c:axId val="54941979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majorUnit val="2"/>
      </c:valAx>
      <c:spPr>
        <a:noFill/>
        <a:ln>
          <a:noFill/>
        </a:ln>
        <a:effectLst/>
      </c:spPr>
    </c:plotArea>
    <c:legend>
      <c:legendPos val="b"/>
      <c:layout>
        <c:manualLayout>
          <c:xMode val="edge"/>
          <c:yMode val="edge"/>
          <c:x val="0.10612350644520803"/>
          <c:y val="0.84567486216600884"/>
          <c:w val="0.84655404577225624"/>
          <c:h val="0.129551411609990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17'!$M$6</c:f>
              <c:strCache>
                <c:ptCount val="1"/>
                <c:pt idx="0">
                  <c:v>Base Case</c:v>
                </c:pt>
              </c:strCache>
            </c:strRef>
          </c:tx>
          <c:spPr>
            <a:ln w="28575" cap="rnd">
              <a:solidFill>
                <a:srgbClr val="CD328A"/>
              </a:solidFill>
              <a:round/>
            </a:ln>
            <a:effectLst/>
          </c:spPr>
          <c:marker>
            <c:symbol val="none"/>
          </c:marker>
          <c:cat>
            <c:strRef>
              <c:f>'Figure 17'!$N$5:$AC$5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17'!$N$6:$AC$6</c:f>
              <c:numCache>
                <c:formatCode>0.0</c:formatCode>
                <c:ptCount val="16"/>
                <c:pt idx="0">
                  <c:v>0.16479231082189927</c:v>
                </c:pt>
                <c:pt idx="1">
                  <c:v>0.25756161933905364</c:v>
                </c:pt>
                <c:pt idx="2">
                  <c:v>0.3856930615011378</c:v>
                </c:pt>
                <c:pt idx="3">
                  <c:v>0.55294799239134718</c:v>
                </c:pt>
                <c:pt idx="4">
                  <c:v>0.78007362508572209</c:v>
                </c:pt>
                <c:pt idx="5">
                  <c:v>1.0799620444049491</c:v>
                </c:pt>
                <c:pt idx="6">
                  <c:v>0.80007700488993594</c:v>
                </c:pt>
                <c:pt idx="7">
                  <c:v>1.0372492291398845</c:v>
                </c:pt>
                <c:pt idx="8">
                  <c:v>1.3325063627148284</c:v>
                </c:pt>
                <c:pt idx="9">
                  <c:v>1.7892211287688351</c:v>
                </c:pt>
                <c:pt idx="10">
                  <c:v>2.3632599167869879</c:v>
                </c:pt>
                <c:pt idx="11">
                  <c:v>3.0727949779665842</c:v>
                </c:pt>
                <c:pt idx="12">
                  <c:v>3.9047046224488451</c:v>
                </c:pt>
                <c:pt idx="13">
                  <c:v>4.8444421974532226</c:v>
                </c:pt>
                <c:pt idx="14">
                  <c:v>5.789558549017654</c:v>
                </c:pt>
                <c:pt idx="15">
                  <c:v>6.6877695721147976</c:v>
                </c:pt>
              </c:numCache>
            </c:numRef>
          </c:val>
          <c:smooth val="0"/>
          <c:extLst>
            <c:ext xmlns:c16="http://schemas.microsoft.com/office/drawing/2014/chart" uri="{C3380CC4-5D6E-409C-BE32-E72D297353CC}">
              <c16:uniqueId val="{00000000-F8B3-4E28-86EB-BB41F3682F21}"/>
            </c:ext>
          </c:extLst>
        </c:ser>
        <c:ser>
          <c:idx val="1"/>
          <c:order val="1"/>
          <c:tx>
            <c:strRef>
              <c:f>'Figure 17'!$M$7</c:f>
              <c:strCache>
                <c:ptCount val="1"/>
                <c:pt idx="0">
                  <c:v>Consumer Transformation</c:v>
                </c:pt>
              </c:strCache>
            </c:strRef>
          </c:tx>
          <c:spPr>
            <a:ln w="28575" cap="rnd">
              <a:solidFill>
                <a:srgbClr val="FFBF22"/>
              </a:solidFill>
              <a:round/>
            </a:ln>
            <a:effectLst/>
          </c:spPr>
          <c:marker>
            <c:symbol val="none"/>
          </c:marker>
          <c:cat>
            <c:strRef>
              <c:f>'Figure 17'!$N$5:$AC$5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17'!$N$7:$AC$7</c:f>
              <c:numCache>
                <c:formatCode>0.0</c:formatCode>
                <c:ptCount val="16"/>
                <c:pt idx="0">
                  <c:v>0.15277046151872131</c:v>
                </c:pt>
                <c:pt idx="1">
                  <c:v>0.28292730837677382</c:v>
                </c:pt>
                <c:pt idx="2">
                  <c:v>0.46573325041235059</c:v>
                </c:pt>
                <c:pt idx="3">
                  <c:v>0.71084702059242</c:v>
                </c:pt>
                <c:pt idx="4">
                  <c:v>1.0590197660923004</c:v>
                </c:pt>
                <c:pt idx="5">
                  <c:v>1.529049263738905</c:v>
                </c:pt>
                <c:pt idx="6">
                  <c:v>2.149852981115087</c:v>
                </c:pt>
                <c:pt idx="7">
                  <c:v>2.9381413326759453</c:v>
                </c:pt>
                <c:pt idx="8">
                  <c:v>3.8918755738799735</c:v>
                </c:pt>
                <c:pt idx="9">
                  <c:v>5.0549645404670303</c:v>
                </c:pt>
                <c:pt idx="10">
                  <c:v>6.3849457361530906</c:v>
                </c:pt>
                <c:pt idx="11">
                  <c:v>7.766078058660316</c:v>
                </c:pt>
                <c:pt idx="12">
                  <c:v>9.0691354971400422</c:v>
                </c:pt>
                <c:pt idx="13">
                  <c:v>10.252682720825511</c:v>
                </c:pt>
                <c:pt idx="14">
                  <c:v>11.004499777014237</c:v>
                </c:pt>
                <c:pt idx="15">
                  <c:v>11.536357614614953</c:v>
                </c:pt>
              </c:numCache>
            </c:numRef>
          </c:val>
          <c:smooth val="0"/>
          <c:extLst>
            <c:ext xmlns:c16="http://schemas.microsoft.com/office/drawing/2014/chart" uri="{C3380CC4-5D6E-409C-BE32-E72D297353CC}">
              <c16:uniqueId val="{00000001-F8B3-4E28-86EB-BB41F3682F21}"/>
            </c:ext>
          </c:extLst>
        </c:ser>
        <c:ser>
          <c:idx val="2"/>
          <c:order val="2"/>
          <c:tx>
            <c:strRef>
              <c:f>'Figure 17'!$M$8</c:f>
              <c:strCache>
                <c:ptCount val="1"/>
                <c:pt idx="0">
                  <c:v>System Transformation</c:v>
                </c:pt>
              </c:strCache>
            </c:strRef>
          </c:tx>
          <c:spPr>
            <a:ln w="28575" cap="rnd">
              <a:solidFill>
                <a:srgbClr val="5BCBF5"/>
              </a:solidFill>
              <a:prstDash val="dash"/>
              <a:round/>
            </a:ln>
            <a:effectLst/>
          </c:spPr>
          <c:marker>
            <c:symbol val="none"/>
          </c:marker>
          <c:cat>
            <c:strRef>
              <c:f>'Figure 17'!$N$5:$AC$5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17'!$N$8:$AC$8</c:f>
              <c:numCache>
                <c:formatCode>0.0</c:formatCode>
                <c:ptCount val="16"/>
                <c:pt idx="0">
                  <c:v>0.13451181694298908</c:v>
                </c:pt>
                <c:pt idx="1">
                  <c:v>0.18639667719129438</c:v>
                </c:pt>
                <c:pt idx="2">
                  <c:v>0.25736720021775794</c:v>
                </c:pt>
                <c:pt idx="3">
                  <c:v>0.34669468170813977</c:v>
                </c:pt>
                <c:pt idx="4">
                  <c:v>0.46187315993589051</c:v>
                </c:pt>
                <c:pt idx="5">
                  <c:v>0.61037860039503222</c:v>
                </c:pt>
                <c:pt idx="6">
                  <c:v>0.80007700488993594</c:v>
                </c:pt>
                <c:pt idx="7">
                  <c:v>1.0372492291398845</c:v>
                </c:pt>
                <c:pt idx="8">
                  <c:v>1.3325063627148284</c:v>
                </c:pt>
                <c:pt idx="9">
                  <c:v>1.7892211287688351</c:v>
                </c:pt>
                <c:pt idx="10">
                  <c:v>2.3632599167869879</c:v>
                </c:pt>
                <c:pt idx="11">
                  <c:v>3.0727949779665842</c:v>
                </c:pt>
                <c:pt idx="12">
                  <c:v>3.9047046224488451</c:v>
                </c:pt>
                <c:pt idx="13">
                  <c:v>4.8444421974532226</c:v>
                </c:pt>
                <c:pt idx="14">
                  <c:v>5.789558549017654</c:v>
                </c:pt>
                <c:pt idx="15">
                  <c:v>6.6877695721147976</c:v>
                </c:pt>
              </c:numCache>
            </c:numRef>
          </c:val>
          <c:smooth val="0"/>
          <c:extLst>
            <c:ext xmlns:c16="http://schemas.microsoft.com/office/drawing/2014/chart" uri="{C3380CC4-5D6E-409C-BE32-E72D297353CC}">
              <c16:uniqueId val="{00000002-F8B3-4E28-86EB-BB41F3682F21}"/>
            </c:ext>
          </c:extLst>
        </c:ser>
        <c:ser>
          <c:idx val="3"/>
          <c:order val="3"/>
          <c:tx>
            <c:strRef>
              <c:f>'Figure 17'!$M$9</c:f>
              <c:strCache>
                <c:ptCount val="1"/>
                <c:pt idx="0">
                  <c:v>Leading the Way</c:v>
                </c:pt>
              </c:strCache>
            </c:strRef>
          </c:tx>
          <c:spPr>
            <a:ln w="28575" cap="rnd">
              <a:solidFill>
                <a:srgbClr val="C2CD23"/>
              </a:solidFill>
              <a:prstDash val="solid"/>
              <a:round/>
            </a:ln>
            <a:effectLst/>
          </c:spPr>
          <c:marker>
            <c:symbol val="none"/>
          </c:marker>
          <c:cat>
            <c:strRef>
              <c:f>'Figure 17'!$N$5:$AC$5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17'!$N$9:$AC$9</c:f>
              <c:numCache>
                <c:formatCode>0.0</c:formatCode>
                <c:ptCount val="16"/>
                <c:pt idx="0">
                  <c:v>0.28692194159865791</c:v>
                </c:pt>
                <c:pt idx="1">
                  <c:v>0.47285445470721321</c:v>
                </c:pt>
                <c:pt idx="2">
                  <c:v>0.74861174689091325</c:v>
                </c:pt>
                <c:pt idx="3">
                  <c:v>1.1231594141016628</c:v>
                </c:pt>
                <c:pt idx="4">
                  <c:v>1.6501415999952507</c:v>
                </c:pt>
                <c:pt idx="5">
                  <c:v>2.3646468112951124</c:v>
                </c:pt>
                <c:pt idx="6">
                  <c:v>3.3453930765064124</c:v>
                </c:pt>
                <c:pt idx="7">
                  <c:v>4.6136183227099661</c:v>
                </c:pt>
                <c:pt idx="8">
                  <c:v>6.1748405242898583</c:v>
                </c:pt>
                <c:pt idx="9">
                  <c:v>7.6585086415876384</c:v>
                </c:pt>
                <c:pt idx="10">
                  <c:v>9.2254895413905249</c:v>
                </c:pt>
                <c:pt idx="11">
                  <c:v>10.758302109872846</c:v>
                </c:pt>
                <c:pt idx="12">
                  <c:v>12.134868520278223</c:v>
                </c:pt>
                <c:pt idx="13">
                  <c:v>13.240005958010354</c:v>
                </c:pt>
                <c:pt idx="14">
                  <c:v>14.070820722614812</c:v>
                </c:pt>
                <c:pt idx="15">
                  <c:v>14.663680708407611</c:v>
                </c:pt>
              </c:numCache>
            </c:numRef>
          </c:val>
          <c:smooth val="0"/>
          <c:extLst>
            <c:ext xmlns:c16="http://schemas.microsoft.com/office/drawing/2014/chart" uri="{C3380CC4-5D6E-409C-BE32-E72D297353CC}">
              <c16:uniqueId val="{00000003-F8B3-4E28-86EB-BB41F3682F21}"/>
            </c:ext>
          </c:extLst>
        </c:ser>
        <c:ser>
          <c:idx val="4"/>
          <c:order val="4"/>
          <c:tx>
            <c:strRef>
              <c:f>'Figure 17'!$M$10</c:f>
              <c:strCache>
                <c:ptCount val="1"/>
                <c:pt idx="0">
                  <c:v>Falling Short</c:v>
                </c:pt>
              </c:strCache>
            </c:strRef>
          </c:tx>
          <c:spPr>
            <a:ln w="28575" cap="rnd">
              <a:solidFill>
                <a:srgbClr val="827B7A"/>
              </a:solidFill>
              <a:prstDash val="solid"/>
              <a:round/>
            </a:ln>
            <a:effectLst/>
          </c:spPr>
          <c:marker>
            <c:symbol val="none"/>
          </c:marker>
          <c:cat>
            <c:strRef>
              <c:f>'Figure 17'!$N$5:$AC$5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17'!$N$10:$AC$10</c:f>
              <c:numCache>
                <c:formatCode>0.0</c:formatCode>
                <c:ptCount val="16"/>
                <c:pt idx="0">
                  <c:v>9.8331295291542498E-2</c:v>
                </c:pt>
                <c:pt idx="1">
                  <c:v>0.13190343030149421</c:v>
                </c:pt>
                <c:pt idx="2">
                  <c:v>0.16920901889563567</c:v>
                </c:pt>
                <c:pt idx="3">
                  <c:v>0.21419209134907091</c:v>
                </c:pt>
                <c:pt idx="4">
                  <c:v>0.26715995591566322</c:v>
                </c:pt>
                <c:pt idx="5">
                  <c:v>0.33118468726990447</c:v>
                </c:pt>
                <c:pt idx="6">
                  <c:v>0.40686786166058297</c:v>
                </c:pt>
                <c:pt idx="7">
                  <c:v>0.49445912497978073</c:v>
                </c:pt>
                <c:pt idx="8">
                  <c:v>0.59501323286783769</c:v>
                </c:pt>
                <c:pt idx="9">
                  <c:v>0.79579171253093239</c:v>
                </c:pt>
                <c:pt idx="10">
                  <c:v>1.0472501498554756</c:v>
                </c:pt>
                <c:pt idx="11">
                  <c:v>1.3570770369113481</c:v>
                </c:pt>
                <c:pt idx="12">
                  <c:v>1.7312085499070511</c:v>
                </c:pt>
                <c:pt idx="13">
                  <c:v>2.1794529487649186</c:v>
                </c:pt>
                <c:pt idx="14">
                  <c:v>2.7003613319092548</c:v>
                </c:pt>
                <c:pt idx="15">
                  <c:v>3.2795745760694146</c:v>
                </c:pt>
              </c:numCache>
            </c:numRef>
          </c:val>
          <c:smooth val="0"/>
          <c:extLst>
            <c:ext xmlns:c16="http://schemas.microsoft.com/office/drawing/2014/chart" uri="{C3380CC4-5D6E-409C-BE32-E72D297353CC}">
              <c16:uniqueId val="{00000004-F8B3-4E28-86EB-BB41F3682F21}"/>
            </c:ext>
          </c:extLst>
        </c:ser>
        <c:dLbls>
          <c:showLegendKey val="0"/>
          <c:showVal val="0"/>
          <c:showCatName val="0"/>
          <c:showSerName val="0"/>
          <c:showPercent val="0"/>
          <c:showBubbleSize val="0"/>
        </c:dLbls>
        <c:smooth val="0"/>
        <c:axId val="549426680"/>
        <c:axId val="549419792"/>
      </c:lineChart>
      <c:dateAx>
        <c:axId val="549426680"/>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0"/>
        <c:lblOffset val="100"/>
        <c:baseTimeUnit val="days"/>
        <c:majorUnit val="1"/>
      </c:dateAx>
      <c:valAx>
        <c:axId val="549419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t>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valAx>
      <c:spPr>
        <a:noFill/>
        <a:ln>
          <a:noFill/>
        </a:ln>
        <a:effectLst/>
      </c:spPr>
    </c:plotArea>
    <c:legend>
      <c:legendPos val="b"/>
      <c:layout>
        <c:manualLayout>
          <c:xMode val="edge"/>
          <c:yMode val="edge"/>
          <c:x val="0.10612350644520803"/>
          <c:y val="0.84567486216600884"/>
          <c:w val="0.86773489707218932"/>
          <c:h val="0.121681378274811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18'!$M$6</c:f>
              <c:strCache>
                <c:ptCount val="1"/>
                <c:pt idx="0">
                  <c:v>Base Case</c:v>
                </c:pt>
              </c:strCache>
            </c:strRef>
          </c:tx>
          <c:spPr>
            <a:ln w="28575" cap="rnd">
              <a:solidFill>
                <a:srgbClr val="CD328A"/>
              </a:solidFill>
              <a:round/>
            </a:ln>
            <a:effectLst/>
          </c:spPr>
          <c:marker>
            <c:symbol val="none"/>
          </c:marker>
          <c:cat>
            <c:strRef>
              <c:f>'Figure 18'!$N$5:$AC$5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18'!$N$6:$AC$6</c:f>
              <c:numCache>
                <c:formatCode>0.0</c:formatCode>
                <c:ptCount val="16"/>
                <c:pt idx="0">
                  <c:v>0</c:v>
                </c:pt>
                <c:pt idx="1">
                  <c:v>0</c:v>
                </c:pt>
                <c:pt idx="2">
                  <c:v>0</c:v>
                </c:pt>
                <c:pt idx="3">
                  <c:v>1.1575498653147611E-2</c:v>
                </c:pt>
                <c:pt idx="4">
                  <c:v>2.4869126036251531E-2</c:v>
                </c:pt>
                <c:pt idx="5">
                  <c:v>5.0333123526866759E-2</c:v>
                </c:pt>
                <c:pt idx="6">
                  <c:v>8.3526950680360788E-3</c:v>
                </c:pt>
                <c:pt idx="7">
                  <c:v>1.4311907343220595E-2</c:v>
                </c:pt>
                <c:pt idx="8">
                  <c:v>2.9638595402708662E-2</c:v>
                </c:pt>
                <c:pt idx="9">
                  <c:v>5.3223498946304459E-2</c:v>
                </c:pt>
                <c:pt idx="10">
                  <c:v>9.2624984688276069E-2</c:v>
                </c:pt>
                <c:pt idx="11">
                  <c:v>0.1542221741657118</c:v>
                </c:pt>
                <c:pt idx="12">
                  <c:v>0.24700812407105099</c:v>
                </c:pt>
                <c:pt idx="13">
                  <c:v>0.37967845536955119</c:v>
                </c:pt>
                <c:pt idx="14">
                  <c:v>0.56660806179371848</c:v>
                </c:pt>
                <c:pt idx="15">
                  <c:v>0.81889654483320939</c:v>
                </c:pt>
              </c:numCache>
            </c:numRef>
          </c:val>
          <c:smooth val="0"/>
          <c:extLst>
            <c:ext xmlns:c16="http://schemas.microsoft.com/office/drawing/2014/chart" uri="{C3380CC4-5D6E-409C-BE32-E72D297353CC}">
              <c16:uniqueId val="{00000000-5C94-4935-AB2C-90204F69C1C3}"/>
            </c:ext>
          </c:extLst>
        </c:ser>
        <c:ser>
          <c:idx val="1"/>
          <c:order val="1"/>
          <c:tx>
            <c:strRef>
              <c:f>'Figure 18'!$M$7</c:f>
              <c:strCache>
                <c:ptCount val="1"/>
                <c:pt idx="0">
                  <c:v>Consumer Transformation</c:v>
                </c:pt>
              </c:strCache>
            </c:strRef>
          </c:tx>
          <c:spPr>
            <a:ln w="28575" cap="rnd">
              <a:solidFill>
                <a:srgbClr val="FFBF22"/>
              </a:solidFill>
              <a:round/>
            </a:ln>
            <a:effectLst/>
          </c:spPr>
          <c:marker>
            <c:symbol val="none"/>
          </c:marker>
          <c:cat>
            <c:strRef>
              <c:f>'Figure 18'!$N$5:$AC$5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18'!$N$7:$AC$7</c:f>
              <c:numCache>
                <c:formatCode>0.0</c:formatCode>
                <c:ptCount val="16"/>
                <c:pt idx="0">
                  <c:v>0</c:v>
                </c:pt>
                <c:pt idx="1">
                  <c:v>0</c:v>
                </c:pt>
                <c:pt idx="2">
                  <c:v>0</c:v>
                </c:pt>
                <c:pt idx="3">
                  <c:v>2.8252894838426183E-2</c:v>
                </c:pt>
                <c:pt idx="4">
                  <c:v>6.9820412523051475E-2</c:v>
                </c:pt>
                <c:pt idx="5">
                  <c:v>0.1552439533696777</c:v>
                </c:pt>
                <c:pt idx="6">
                  <c:v>0.29749171508343325</c:v>
                </c:pt>
                <c:pt idx="7">
                  <c:v>0.54459081949456334</c:v>
                </c:pt>
                <c:pt idx="8">
                  <c:v>0.94376006310414862</c:v>
                </c:pt>
                <c:pt idx="9">
                  <c:v>1.5798211168167526</c:v>
                </c:pt>
                <c:pt idx="10">
                  <c:v>2.5014519618185713</c:v>
                </c:pt>
                <c:pt idx="11">
                  <c:v>3.7558364021721946</c:v>
                </c:pt>
                <c:pt idx="12">
                  <c:v>5.3518065293529959</c:v>
                </c:pt>
                <c:pt idx="13">
                  <c:v>7.2157382527738489</c:v>
                </c:pt>
                <c:pt idx="14">
                  <c:v>9.3858818069503354</c:v>
                </c:pt>
                <c:pt idx="15">
                  <c:v>11.640980003297658</c:v>
                </c:pt>
              </c:numCache>
            </c:numRef>
          </c:val>
          <c:smooth val="0"/>
          <c:extLst>
            <c:ext xmlns:c16="http://schemas.microsoft.com/office/drawing/2014/chart" uri="{C3380CC4-5D6E-409C-BE32-E72D297353CC}">
              <c16:uniqueId val="{00000001-5C94-4935-AB2C-90204F69C1C3}"/>
            </c:ext>
          </c:extLst>
        </c:ser>
        <c:ser>
          <c:idx val="2"/>
          <c:order val="2"/>
          <c:tx>
            <c:strRef>
              <c:f>'Figure 18'!$M$8</c:f>
              <c:strCache>
                <c:ptCount val="1"/>
                <c:pt idx="0">
                  <c:v>System Transformation</c:v>
                </c:pt>
              </c:strCache>
            </c:strRef>
          </c:tx>
          <c:spPr>
            <a:ln w="28575" cap="rnd">
              <a:solidFill>
                <a:srgbClr val="5BCBF5"/>
              </a:solidFill>
              <a:prstDash val="dash"/>
              <a:round/>
            </a:ln>
            <a:effectLst/>
          </c:spPr>
          <c:marker>
            <c:symbol val="none"/>
          </c:marker>
          <c:cat>
            <c:strRef>
              <c:f>'Figure 18'!$N$5:$AC$5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18'!$N$8:$AC$8</c:f>
              <c:numCache>
                <c:formatCode>0.0</c:formatCode>
                <c:ptCount val="16"/>
                <c:pt idx="0">
                  <c:v>0</c:v>
                </c:pt>
                <c:pt idx="1">
                  <c:v>0</c:v>
                </c:pt>
                <c:pt idx="2">
                  <c:v>0</c:v>
                </c:pt>
                <c:pt idx="3">
                  <c:v>0</c:v>
                </c:pt>
                <c:pt idx="4">
                  <c:v>0</c:v>
                </c:pt>
                <c:pt idx="5">
                  <c:v>0</c:v>
                </c:pt>
                <c:pt idx="6">
                  <c:v>8.3526950680360788E-3</c:v>
                </c:pt>
                <c:pt idx="7">
                  <c:v>1.4311907343220595E-2</c:v>
                </c:pt>
                <c:pt idx="8">
                  <c:v>2.9638595402708662E-2</c:v>
                </c:pt>
                <c:pt idx="9">
                  <c:v>5.3223498946304459E-2</c:v>
                </c:pt>
                <c:pt idx="10">
                  <c:v>9.2624984688276069E-2</c:v>
                </c:pt>
                <c:pt idx="11">
                  <c:v>0.1542221741657118</c:v>
                </c:pt>
                <c:pt idx="12">
                  <c:v>0.24700812407105099</c:v>
                </c:pt>
                <c:pt idx="13">
                  <c:v>0.37967845536955119</c:v>
                </c:pt>
                <c:pt idx="14">
                  <c:v>0.56660806179371848</c:v>
                </c:pt>
                <c:pt idx="15">
                  <c:v>0.81889654483320939</c:v>
                </c:pt>
              </c:numCache>
            </c:numRef>
          </c:val>
          <c:smooth val="0"/>
          <c:extLst>
            <c:ext xmlns:c16="http://schemas.microsoft.com/office/drawing/2014/chart" uri="{C3380CC4-5D6E-409C-BE32-E72D297353CC}">
              <c16:uniqueId val="{00000002-5C94-4935-AB2C-90204F69C1C3}"/>
            </c:ext>
          </c:extLst>
        </c:ser>
        <c:ser>
          <c:idx val="3"/>
          <c:order val="3"/>
          <c:tx>
            <c:strRef>
              <c:f>'Figure 18'!$M$9</c:f>
              <c:strCache>
                <c:ptCount val="1"/>
                <c:pt idx="0">
                  <c:v>Leading the Way</c:v>
                </c:pt>
              </c:strCache>
            </c:strRef>
          </c:tx>
          <c:spPr>
            <a:ln w="28575" cap="rnd">
              <a:solidFill>
                <a:srgbClr val="C2CD23"/>
              </a:solidFill>
              <a:prstDash val="solid"/>
              <a:round/>
            </a:ln>
            <a:effectLst/>
          </c:spPr>
          <c:marker>
            <c:symbol val="none"/>
          </c:marker>
          <c:cat>
            <c:strRef>
              <c:f>'Figure 18'!$N$5:$AC$5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18'!$N$9:$AC$9</c:f>
              <c:numCache>
                <c:formatCode>0.0</c:formatCode>
                <c:ptCount val="16"/>
                <c:pt idx="0">
                  <c:v>0</c:v>
                </c:pt>
                <c:pt idx="1">
                  <c:v>0</c:v>
                </c:pt>
                <c:pt idx="2">
                  <c:v>0</c:v>
                </c:pt>
                <c:pt idx="3">
                  <c:v>4.8541510676077287E-2</c:v>
                </c:pt>
                <c:pt idx="4">
                  <c:v>0.11530358407492955</c:v>
                </c:pt>
                <c:pt idx="5">
                  <c:v>0.25114423030080324</c:v>
                </c:pt>
                <c:pt idx="6">
                  <c:v>0.51416139498193603</c:v>
                </c:pt>
                <c:pt idx="7">
                  <c:v>0.96319836268644454</c:v>
                </c:pt>
                <c:pt idx="8">
                  <c:v>1.7188320779699999</c:v>
                </c:pt>
                <c:pt idx="9">
                  <c:v>2.9048517912418372</c:v>
                </c:pt>
                <c:pt idx="10">
                  <c:v>4.6176231788650259</c:v>
                </c:pt>
                <c:pt idx="11">
                  <c:v>7.0270835191320264</c:v>
                </c:pt>
                <c:pt idx="12">
                  <c:v>10.113350108491694</c:v>
                </c:pt>
                <c:pt idx="13">
                  <c:v>13.76518898346572</c:v>
                </c:pt>
                <c:pt idx="14">
                  <c:v>17.741582725452876</c:v>
                </c:pt>
                <c:pt idx="15">
                  <c:v>19.661442863315465</c:v>
                </c:pt>
              </c:numCache>
            </c:numRef>
          </c:val>
          <c:smooth val="0"/>
          <c:extLst>
            <c:ext xmlns:c16="http://schemas.microsoft.com/office/drawing/2014/chart" uri="{C3380CC4-5D6E-409C-BE32-E72D297353CC}">
              <c16:uniqueId val="{00000003-5C94-4935-AB2C-90204F69C1C3}"/>
            </c:ext>
          </c:extLst>
        </c:ser>
        <c:ser>
          <c:idx val="4"/>
          <c:order val="4"/>
          <c:tx>
            <c:strRef>
              <c:f>'Figure 18'!$M$10</c:f>
              <c:strCache>
                <c:ptCount val="1"/>
                <c:pt idx="0">
                  <c:v>Falling Short</c:v>
                </c:pt>
              </c:strCache>
            </c:strRef>
          </c:tx>
          <c:spPr>
            <a:ln w="28575" cap="rnd">
              <a:solidFill>
                <a:srgbClr val="827B7A"/>
              </a:solidFill>
              <a:prstDash val="solid"/>
              <a:round/>
            </a:ln>
            <a:effectLst/>
          </c:spPr>
          <c:marker>
            <c:symbol val="none"/>
          </c:marker>
          <c:cat>
            <c:strRef>
              <c:f>'Figure 18'!$N$5:$AC$5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18'!$N$10:$AC$10</c:f>
              <c:numCache>
                <c:formatCode>0.0</c:formatCode>
                <c:ptCount val="16"/>
                <c:pt idx="0">
                  <c:v>0</c:v>
                </c:pt>
                <c:pt idx="1">
                  <c:v>0</c:v>
                </c:pt>
                <c:pt idx="2">
                  <c:v>0</c:v>
                </c:pt>
                <c:pt idx="3">
                  <c:v>0</c:v>
                </c:pt>
                <c:pt idx="4">
                  <c:v>0</c:v>
                </c:pt>
                <c:pt idx="5">
                  <c:v>0</c:v>
                </c:pt>
                <c:pt idx="6">
                  <c:v>0</c:v>
                </c:pt>
                <c:pt idx="7">
                  <c:v>0</c:v>
                </c:pt>
                <c:pt idx="8">
                  <c:v>0</c:v>
                </c:pt>
                <c:pt idx="9">
                  <c:v>0</c:v>
                </c:pt>
                <c:pt idx="10">
                  <c:v>0</c:v>
                </c:pt>
                <c:pt idx="11">
                  <c:v>1.7391241930515E-2</c:v>
                </c:pt>
                <c:pt idx="12">
                  <c:v>2.7563543800134142E-2</c:v>
                </c:pt>
                <c:pt idx="13">
                  <c:v>5.2639125223488362E-2</c:v>
                </c:pt>
                <c:pt idx="14">
                  <c:v>8.7575575813883089E-2</c:v>
                </c:pt>
                <c:pt idx="15">
                  <c:v>0.13996975396792757</c:v>
                </c:pt>
              </c:numCache>
            </c:numRef>
          </c:val>
          <c:smooth val="0"/>
          <c:extLst>
            <c:ext xmlns:c16="http://schemas.microsoft.com/office/drawing/2014/chart" uri="{C3380CC4-5D6E-409C-BE32-E72D297353CC}">
              <c16:uniqueId val="{00000004-5C94-4935-AB2C-90204F69C1C3}"/>
            </c:ext>
          </c:extLst>
        </c:ser>
        <c:dLbls>
          <c:showLegendKey val="0"/>
          <c:showVal val="0"/>
          <c:showCatName val="0"/>
          <c:showSerName val="0"/>
          <c:showPercent val="0"/>
          <c:showBubbleSize val="0"/>
        </c:dLbls>
        <c:smooth val="0"/>
        <c:axId val="549426680"/>
        <c:axId val="549419792"/>
      </c:lineChart>
      <c:dateAx>
        <c:axId val="549426680"/>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0"/>
        <c:lblOffset val="100"/>
        <c:baseTimeUnit val="days"/>
        <c:majorUnit val="1"/>
      </c:dateAx>
      <c:valAx>
        <c:axId val="549419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t>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valAx>
      <c:spPr>
        <a:noFill/>
        <a:ln>
          <a:noFill/>
        </a:ln>
        <a:effectLst/>
      </c:spPr>
    </c:plotArea>
    <c:legend>
      <c:legendPos val="b"/>
      <c:layout>
        <c:manualLayout>
          <c:xMode val="edge"/>
          <c:yMode val="edge"/>
          <c:x val="0.10612350644520803"/>
          <c:y val="0.84567486216600884"/>
          <c:w val="0.86773489707218932"/>
          <c:h val="0.121681378274811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19'!$M$6</c:f>
              <c:strCache>
                <c:ptCount val="1"/>
                <c:pt idx="0">
                  <c:v>Base Case</c:v>
                </c:pt>
              </c:strCache>
            </c:strRef>
          </c:tx>
          <c:spPr>
            <a:ln w="28575" cap="rnd">
              <a:solidFill>
                <a:srgbClr val="CD328A"/>
              </a:solidFill>
              <a:round/>
            </a:ln>
            <a:effectLst/>
          </c:spPr>
          <c:marker>
            <c:symbol val="none"/>
          </c:marker>
          <c:cat>
            <c:strRef>
              <c:f>'Figure 19'!$N$5:$AC$5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19'!$N$6:$AC$6</c:f>
              <c:numCache>
                <c:formatCode>0.0</c:formatCode>
                <c:ptCount val="16"/>
                <c:pt idx="0">
                  <c:v>7.4</c:v>
                </c:pt>
                <c:pt idx="1">
                  <c:v>8.4</c:v>
                </c:pt>
                <c:pt idx="2">
                  <c:v>9.8000000000000007</c:v>
                </c:pt>
                <c:pt idx="3">
                  <c:v>9.8000000000000007</c:v>
                </c:pt>
                <c:pt idx="4">
                  <c:v>10.304</c:v>
                </c:pt>
                <c:pt idx="5">
                  <c:v>10.304</c:v>
                </c:pt>
                <c:pt idx="6">
                  <c:v>10.304</c:v>
                </c:pt>
                <c:pt idx="7">
                  <c:v>11.704000000000001</c:v>
                </c:pt>
                <c:pt idx="8">
                  <c:v>11.704000000000001</c:v>
                </c:pt>
                <c:pt idx="9">
                  <c:v>11.704000000000001</c:v>
                </c:pt>
                <c:pt idx="10">
                  <c:v>13.103999999999999</c:v>
                </c:pt>
                <c:pt idx="11">
                  <c:v>14.504</c:v>
                </c:pt>
                <c:pt idx="12">
                  <c:v>16.103999999999999</c:v>
                </c:pt>
                <c:pt idx="13">
                  <c:v>16.103999999999999</c:v>
                </c:pt>
                <c:pt idx="14">
                  <c:v>16.103999999999999</c:v>
                </c:pt>
                <c:pt idx="15">
                  <c:v>16.103999999999999</c:v>
                </c:pt>
              </c:numCache>
            </c:numRef>
          </c:val>
          <c:smooth val="0"/>
          <c:extLst>
            <c:ext xmlns:c16="http://schemas.microsoft.com/office/drawing/2014/chart" uri="{C3380CC4-5D6E-409C-BE32-E72D297353CC}">
              <c16:uniqueId val="{00000000-36F1-4E2F-AD67-B985C228237B}"/>
            </c:ext>
          </c:extLst>
        </c:ser>
        <c:ser>
          <c:idx val="1"/>
          <c:order val="1"/>
          <c:tx>
            <c:strRef>
              <c:f>'Figure 19'!$M$7</c:f>
              <c:strCache>
                <c:ptCount val="1"/>
                <c:pt idx="0">
                  <c:v>Consumer Transformation</c:v>
                </c:pt>
              </c:strCache>
            </c:strRef>
          </c:tx>
          <c:spPr>
            <a:ln w="28575" cap="rnd">
              <a:solidFill>
                <a:srgbClr val="FFBF22"/>
              </a:solidFill>
              <a:round/>
            </a:ln>
            <a:effectLst/>
          </c:spPr>
          <c:marker>
            <c:symbol val="none"/>
          </c:marker>
          <c:cat>
            <c:strRef>
              <c:f>'Figure 19'!$N$5:$AC$5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19'!$N$7:$AC$7</c:f>
              <c:numCache>
                <c:formatCode>0.0</c:formatCode>
                <c:ptCount val="16"/>
                <c:pt idx="0">
                  <c:v>7.4</c:v>
                </c:pt>
                <c:pt idx="1">
                  <c:v>8.4</c:v>
                </c:pt>
                <c:pt idx="2">
                  <c:v>9.8000000000000007</c:v>
                </c:pt>
                <c:pt idx="3">
                  <c:v>10.304</c:v>
                </c:pt>
                <c:pt idx="4">
                  <c:v>10.304</c:v>
                </c:pt>
                <c:pt idx="5">
                  <c:v>10.304</c:v>
                </c:pt>
                <c:pt idx="6">
                  <c:v>11.704000000000001</c:v>
                </c:pt>
                <c:pt idx="7">
                  <c:v>11.704000000000001</c:v>
                </c:pt>
                <c:pt idx="8">
                  <c:v>11.704000000000001</c:v>
                </c:pt>
                <c:pt idx="9">
                  <c:v>16.103999999999999</c:v>
                </c:pt>
                <c:pt idx="10">
                  <c:v>16.103999999999999</c:v>
                </c:pt>
                <c:pt idx="11">
                  <c:v>16.103999999999999</c:v>
                </c:pt>
                <c:pt idx="12">
                  <c:v>16.853999999999999</c:v>
                </c:pt>
                <c:pt idx="13">
                  <c:v>18.954000000000001</c:v>
                </c:pt>
                <c:pt idx="14">
                  <c:v>18.954000000000001</c:v>
                </c:pt>
                <c:pt idx="15">
                  <c:v>18.954000000000001</c:v>
                </c:pt>
              </c:numCache>
            </c:numRef>
          </c:val>
          <c:smooth val="0"/>
          <c:extLst>
            <c:ext xmlns:c16="http://schemas.microsoft.com/office/drawing/2014/chart" uri="{C3380CC4-5D6E-409C-BE32-E72D297353CC}">
              <c16:uniqueId val="{00000001-36F1-4E2F-AD67-B985C228237B}"/>
            </c:ext>
          </c:extLst>
        </c:ser>
        <c:ser>
          <c:idx val="2"/>
          <c:order val="2"/>
          <c:tx>
            <c:strRef>
              <c:f>'Figure 19'!$M$8</c:f>
              <c:strCache>
                <c:ptCount val="1"/>
                <c:pt idx="0">
                  <c:v>System Transformation</c:v>
                </c:pt>
              </c:strCache>
            </c:strRef>
          </c:tx>
          <c:spPr>
            <a:ln w="28575" cap="rnd">
              <a:solidFill>
                <a:srgbClr val="5BCBF5"/>
              </a:solidFill>
              <a:prstDash val="dash"/>
              <a:round/>
            </a:ln>
            <a:effectLst/>
          </c:spPr>
          <c:marker>
            <c:symbol val="none"/>
          </c:marker>
          <c:cat>
            <c:strRef>
              <c:f>'Figure 19'!$N$5:$AC$5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19'!$N$8:$AC$8</c:f>
              <c:numCache>
                <c:formatCode>0.0</c:formatCode>
                <c:ptCount val="16"/>
                <c:pt idx="0">
                  <c:v>7.4</c:v>
                </c:pt>
                <c:pt idx="1">
                  <c:v>8.4</c:v>
                </c:pt>
                <c:pt idx="2">
                  <c:v>9.8000000000000007</c:v>
                </c:pt>
                <c:pt idx="3">
                  <c:v>9.8000000000000007</c:v>
                </c:pt>
                <c:pt idx="4">
                  <c:v>10.304</c:v>
                </c:pt>
                <c:pt idx="5">
                  <c:v>10.304</c:v>
                </c:pt>
                <c:pt idx="6">
                  <c:v>10.304</c:v>
                </c:pt>
                <c:pt idx="7">
                  <c:v>11.704000000000001</c:v>
                </c:pt>
                <c:pt idx="8">
                  <c:v>11.704000000000001</c:v>
                </c:pt>
                <c:pt idx="9">
                  <c:v>11.704000000000001</c:v>
                </c:pt>
                <c:pt idx="10">
                  <c:v>13.103999999999999</c:v>
                </c:pt>
                <c:pt idx="11">
                  <c:v>14.504</c:v>
                </c:pt>
                <c:pt idx="12">
                  <c:v>16.103999999999999</c:v>
                </c:pt>
                <c:pt idx="13">
                  <c:v>16.103999999999999</c:v>
                </c:pt>
                <c:pt idx="14">
                  <c:v>16.103999999999999</c:v>
                </c:pt>
                <c:pt idx="15">
                  <c:v>16.103999999999999</c:v>
                </c:pt>
              </c:numCache>
            </c:numRef>
          </c:val>
          <c:smooth val="0"/>
          <c:extLst>
            <c:ext xmlns:c16="http://schemas.microsoft.com/office/drawing/2014/chart" uri="{C3380CC4-5D6E-409C-BE32-E72D297353CC}">
              <c16:uniqueId val="{00000002-36F1-4E2F-AD67-B985C228237B}"/>
            </c:ext>
          </c:extLst>
        </c:ser>
        <c:ser>
          <c:idx val="3"/>
          <c:order val="3"/>
          <c:tx>
            <c:strRef>
              <c:f>'Figure 19'!$M$9</c:f>
              <c:strCache>
                <c:ptCount val="1"/>
                <c:pt idx="0">
                  <c:v>Leading the Way</c:v>
                </c:pt>
              </c:strCache>
            </c:strRef>
          </c:tx>
          <c:spPr>
            <a:ln w="28575" cap="rnd">
              <a:solidFill>
                <a:srgbClr val="C2CD23"/>
              </a:solidFill>
              <a:prstDash val="solid"/>
              <a:round/>
            </a:ln>
            <a:effectLst/>
          </c:spPr>
          <c:marker>
            <c:symbol val="none"/>
          </c:marker>
          <c:cat>
            <c:strRef>
              <c:f>'Figure 19'!$N$5:$AC$5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19'!$N$9:$AC$9</c:f>
              <c:numCache>
                <c:formatCode>0.0</c:formatCode>
                <c:ptCount val="16"/>
                <c:pt idx="0">
                  <c:v>7.4</c:v>
                </c:pt>
                <c:pt idx="1">
                  <c:v>8.4</c:v>
                </c:pt>
                <c:pt idx="2">
                  <c:v>9.8000000000000007</c:v>
                </c:pt>
                <c:pt idx="3">
                  <c:v>10.304</c:v>
                </c:pt>
                <c:pt idx="4">
                  <c:v>10.304</c:v>
                </c:pt>
                <c:pt idx="5">
                  <c:v>10.304</c:v>
                </c:pt>
                <c:pt idx="6">
                  <c:v>11.704000000000001</c:v>
                </c:pt>
                <c:pt idx="7">
                  <c:v>12.454000000000001</c:v>
                </c:pt>
                <c:pt idx="8">
                  <c:v>16.853999999999999</c:v>
                </c:pt>
                <c:pt idx="9">
                  <c:v>16.853999999999999</c:v>
                </c:pt>
                <c:pt idx="10">
                  <c:v>19.654</c:v>
                </c:pt>
                <c:pt idx="11">
                  <c:v>23.353999999999999</c:v>
                </c:pt>
                <c:pt idx="12">
                  <c:v>23.353999999999999</c:v>
                </c:pt>
                <c:pt idx="13">
                  <c:v>23.353999999999999</c:v>
                </c:pt>
                <c:pt idx="14">
                  <c:v>23.353999999999999</c:v>
                </c:pt>
                <c:pt idx="15">
                  <c:v>24.754000000000001</c:v>
                </c:pt>
              </c:numCache>
            </c:numRef>
          </c:val>
          <c:smooth val="0"/>
          <c:extLst>
            <c:ext xmlns:c16="http://schemas.microsoft.com/office/drawing/2014/chart" uri="{C3380CC4-5D6E-409C-BE32-E72D297353CC}">
              <c16:uniqueId val="{00000003-36F1-4E2F-AD67-B985C228237B}"/>
            </c:ext>
          </c:extLst>
        </c:ser>
        <c:ser>
          <c:idx val="4"/>
          <c:order val="4"/>
          <c:tx>
            <c:strRef>
              <c:f>'Figure 19'!$M$10</c:f>
              <c:strCache>
                <c:ptCount val="1"/>
                <c:pt idx="0">
                  <c:v>Falling Short</c:v>
                </c:pt>
              </c:strCache>
            </c:strRef>
          </c:tx>
          <c:spPr>
            <a:ln w="28575" cap="rnd">
              <a:solidFill>
                <a:srgbClr val="827B7A"/>
              </a:solidFill>
              <a:prstDash val="solid"/>
              <a:round/>
            </a:ln>
            <a:effectLst/>
          </c:spPr>
          <c:marker>
            <c:symbol val="none"/>
          </c:marker>
          <c:cat>
            <c:strRef>
              <c:f>'Figure 19'!$N$5:$AC$5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19'!$N$10:$AC$10</c:f>
              <c:numCache>
                <c:formatCode>0.0</c:formatCode>
                <c:ptCount val="16"/>
                <c:pt idx="0">
                  <c:v>7.4</c:v>
                </c:pt>
                <c:pt idx="1">
                  <c:v>8.4</c:v>
                </c:pt>
                <c:pt idx="2">
                  <c:v>9.8000000000000007</c:v>
                </c:pt>
                <c:pt idx="3">
                  <c:v>9.8000000000000007</c:v>
                </c:pt>
                <c:pt idx="4">
                  <c:v>9.8000000000000007</c:v>
                </c:pt>
                <c:pt idx="5">
                  <c:v>10.304</c:v>
                </c:pt>
                <c:pt idx="6">
                  <c:v>10.304</c:v>
                </c:pt>
                <c:pt idx="7">
                  <c:v>10.304</c:v>
                </c:pt>
                <c:pt idx="8">
                  <c:v>11.704000000000001</c:v>
                </c:pt>
                <c:pt idx="9">
                  <c:v>11.704000000000001</c:v>
                </c:pt>
                <c:pt idx="10">
                  <c:v>11.704000000000001</c:v>
                </c:pt>
                <c:pt idx="11">
                  <c:v>13.103999999999999</c:v>
                </c:pt>
                <c:pt idx="12">
                  <c:v>13.103999999999999</c:v>
                </c:pt>
                <c:pt idx="13">
                  <c:v>14.504</c:v>
                </c:pt>
                <c:pt idx="14">
                  <c:v>16.103999999999999</c:v>
                </c:pt>
                <c:pt idx="15">
                  <c:v>16.103999999999999</c:v>
                </c:pt>
              </c:numCache>
            </c:numRef>
          </c:val>
          <c:smooth val="0"/>
          <c:extLst>
            <c:ext xmlns:c16="http://schemas.microsoft.com/office/drawing/2014/chart" uri="{C3380CC4-5D6E-409C-BE32-E72D297353CC}">
              <c16:uniqueId val="{00000004-36F1-4E2F-AD67-B985C228237B}"/>
            </c:ext>
          </c:extLst>
        </c:ser>
        <c:dLbls>
          <c:showLegendKey val="0"/>
          <c:showVal val="0"/>
          <c:showCatName val="0"/>
          <c:showSerName val="0"/>
          <c:showPercent val="0"/>
          <c:showBubbleSize val="0"/>
        </c:dLbls>
        <c:smooth val="0"/>
        <c:axId val="549426680"/>
        <c:axId val="549419792"/>
      </c:lineChart>
      <c:dateAx>
        <c:axId val="549426680"/>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0"/>
        <c:lblOffset val="100"/>
        <c:baseTimeUnit val="days"/>
        <c:majorUnit val="1"/>
      </c:dateAx>
      <c:valAx>
        <c:axId val="549419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t>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valAx>
      <c:spPr>
        <a:noFill/>
        <a:ln>
          <a:noFill/>
        </a:ln>
        <a:effectLst/>
      </c:spPr>
    </c:plotArea>
    <c:legend>
      <c:legendPos val="b"/>
      <c:layout>
        <c:manualLayout>
          <c:xMode val="edge"/>
          <c:yMode val="edge"/>
          <c:x val="0.10612350644520803"/>
          <c:y val="0.84567486216600884"/>
          <c:w val="0.86773489707218932"/>
          <c:h val="0.121681378274811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4431321084871E-2"/>
          <c:y val="2.6097197897396611E-2"/>
          <c:w val="0.88714502523919203"/>
          <c:h val="0.84701695347742467"/>
        </c:manualLayout>
      </c:layout>
      <c:areaChart>
        <c:grouping val="stacked"/>
        <c:varyColors val="0"/>
        <c:ser>
          <c:idx val="5"/>
          <c:order val="5"/>
          <c:tx>
            <c:strRef>
              <c:f>'Figure 20'!$O$11</c:f>
              <c:strCache>
                <c:ptCount val="1"/>
                <c:pt idx="0">
                  <c:v>Minimum</c:v>
                </c:pt>
              </c:strCache>
            </c:strRef>
          </c:tx>
          <c:spPr>
            <a:noFill/>
            <a:ln w="25400">
              <a:noFill/>
            </a:ln>
          </c:spPr>
          <c:cat>
            <c:strRef>
              <c:f>'Figure 20'!$P$5:$AC$5</c:f>
              <c:strCache>
                <c:ptCount val="14"/>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strCache>
            </c:strRef>
          </c:cat>
          <c:val>
            <c:numRef>
              <c:f>'Figure 20'!$P$11:$AC$11</c:f>
              <c:numCache>
                <c:formatCode>0.0</c:formatCode>
                <c:ptCount val="14"/>
                <c:pt idx="0">
                  <c:v>44.885065295023793</c:v>
                </c:pt>
                <c:pt idx="1">
                  <c:v>43.867435610933313</c:v>
                </c:pt>
                <c:pt idx="2">
                  <c:v>42.864884705840701</c:v>
                </c:pt>
                <c:pt idx="3">
                  <c:v>45.530603794797095</c:v>
                </c:pt>
                <c:pt idx="4">
                  <c:v>48.117458022334063</c:v>
                </c:pt>
                <c:pt idx="5">
                  <c:v>48.793005737008386</c:v>
                </c:pt>
                <c:pt idx="6">
                  <c:v>49.017312018927647</c:v>
                </c:pt>
                <c:pt idx="7">
                  <c:v>49.885333868945217</c:v>
                </c:pt>
                <c:pt idx="8">
                  <c:v>48.600745328965843</c:v>
                </c:pt>
                <c:pt idx="9">
                  <c:v>49.825869391592065</c:v>
                </c:pt>
                <c:pt idx="10">
                  <c:v>50.626634213463397</c:v>
                </c:pt>
                <c:pt idx="11">
                  <c:v>50.091524476776797</c:v>
                </c:pt>
                <c:pt idx="12">
                  <c:v>50.392525260106638</c:v>
                </c:pt>
                <c:pt idx="13">
                  <c:v>50.403795775615215</c:v>
                </c:pt>
              </c:numCache>
            </c:numRef>
          </c:val>
          <c:extLst>
            <c:ext xmlns:c16="http://schemas.microsoft.com/office/drawing/2014/chart" uri="{C3380CC4-5D6E-409C-BE32-E72D297353CC}">
              <c16:uniqueId val="{00000000-1960-4DB7-B539-04C01E3DFDEB}"/>
            </c:ext>
          </c:extLst>
        </c:ser>
        <c:ser>
          <c:idx val="6"/>
          <c:order val="6"/>
          <c:tx>
            <c:strRef>
              <c:f>'Figure 20'!$O$12</c:f>
              <c:strCache>
                <c:ptCount val="1"/>
                <c:pt idx="0">
                  <c:v>Modelled Range</c:v>
                </c:pt>
              </c:strCache>
            </c:strRef>
          </c:tx>
          <c:spPr>
            <a:solidFill>
              <a:srgbClr val="93A9CF">
                <a:alpha val="50000"/>
              </a:srgbClr>
            </a:solidFill>
          </c:spPr>
          <c:cat>
            <c:strRef>
              <c:f>'Figure 20'!$P$5:$AC$5</c:f>
              <c:strCache>
                <c:ptCount val="14"/>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strCache>
            </c:strRef>
          </c:cat>
          <c:val>
            <c:numRef>
              <c:f>'Figure 20'!$P$12:$AC$12</c:f>
              <c:numCache>
                <c:formatCode>0.0</c:formatCode>
                <c:ptCount val="14"/>
                <c:pt idx="0">
                  <c:v>7.7960276859826081</c:v>
                </c:pt>
                <c:pt idx="1">
                  <c:v>9.9067515026573503</c:v>
                </c:pt>
                <c:pt idx="2">
                  <c:v>11.495023412752012</c:v>
                </c:pt>
                <c:pt idx="3">
                  <c:v>11.776166212842455</c:v>
                </c:pt>
                <c:pt idx="4">
                  <c:v>9.1461617667993309</c:v>
                </c:pt>
                <c:pt idx="5">
                  <c:v>7.2860884081719774</c:v>
                </c:pt>
                <c:pt idx="6">
                  <c:v>8.193066866261816</c:v>
                </c:pt>
                <c:pt idx="7">
                  <c:v>8.9339435868514556</c:v>
                </c:pt>
                <c:pt idx="8">
                  <c:v>10.958381109820536</c:v>
                </c:pt>
                <c:pt idx="9">
                  <c:v>11.977193757781151</c:v>
                </c:pt>
                <c:pt idx="10">
                  <c:v>12.333207164436388</c:v>
                </c:pt>
                <c:pt idx="11">
                  <c:v>15.210160857696479</c:v>
                </c:pt>
                <c:pt idx="12">
                  <c:v>13.417637172867401</c:v>
                </c:pt>
                <c:pt idx="13">
                  <c:v>14.092359069414393</c:v>
                </c:pt>
              </c:numCache>
            </c:numRef>
          </c:val>
          <c:extLst>
            <c:ext xmlns:c16="http://schemas.microsoft.com/office/drawing/2014/chart" uri="{C3380CC4-5D6E-409C-BE32-E72D297353CC}">
              <c16:uniqueId val="{00000001-1960-4DB7-B539-04C01E3DFDEB}"/>
            </c:ext>
          </c:extLst>
        </c:ser>
        <c:dLbls>
          <c:showLegendKey val="0"/>
          <c:showVal val="0"/>
          <c:showCatName val="0"/>
          <c:showSerName val="0"/>
          <c:showPercent val="0"/>
          <c:showBubbleSize val="0"/>
        </c:dLbls>
        <c:axId val="157586560"/>
        <c:axId val="157588096"/>
      </c:areaChart>
      <c:lineChart>
        <c:grouping val="standard"/>
        <c:varyColors val="0"/>
        <c:ser>
          <c:idx val="0"/>
          <c:order val="0"/>
          <c:tx>
            <c:strRef>
              <c:f>'Figure 20'!$O$6</c:f>
              <c:strCache>
                <c:ptCount val="1"/>
                <c:pt idx="0">
                  <c:v>Base Case</c:v>
                </c:pt>
              </c:strCache>
            </c:strRef>
          </c:tx>
          <c:spPr>
            <a:ln w="28575">
              <a:solidFill>
                <a:srgbClr val="CD328A"/>
              </a:solidFill>
            </a:ln>
          </c:spPr>
          <c:marker>
            <c:symbol val="none"/>
          </c:marker>
          <c:cat>
            <c:strRef>
              <c:f>'Figure 20'!$P$5:$AC$5</c:f>
              <c:strCache>
                <c:ptCount val="14"/>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strCache>
            </c:strRef>
          </c:cat>
          <c:val>
            <c:numRef>
              <c:f>'Figure 20'!$P$6:$S$6</c:f>
              <c:numCache>
                <c:formatCode>0.0</c:formatCode>
                <c:ptCount val="4"/>
                <c:pt idx="0">
                  <c:v>49.348800064661965</c:v>
                </c:pt>
                <c:pt idx="1">
                  <c:v>50.066675618197308</c:v>
                </c:pt>
                <c:pt idx="2">
                  <c:v>49.728612448321144</c:v>
                </c:pt>
                <c:pt idx="3">
                  <c:v>53.265350639213736</c:v>
                </c:pt>
              </c:numCache>
            </c:numRef>
          </c:val>
          <c:smooth val="0"/>
          <c:extLst>
            <c:ext xmlns:c16="http://schemas.microsoft.com/office/drawing/2014/chart" uri="{C3380CC4-5D6E-409C-BE32-E72D297353CC}">
              <c16:uniqueId val="{00000002-1960-4DB7-B539-04C01E3DFDEB}"/>
            </c:ext>
          </c:extLst>
        </c:ser>
        <c:ser>
          <c:idx val="1"/>
          <c:order val="1"/>
          <c:tx>
            <c:strRef>
              <c:f>'Figure 20'!$O$7</c:f>
              <c:strCache>
                <c:ptCount val="1"/>
                <c:pt idx="0">
                  <c:v>Consumer Transformation</c:v>
                </c:pt>
              </c:strCache>
            </c:strRef>
          </c:tx>
          <c:spPr>
            <a:ln w="28575">
              <a:solidFill>
                <a:srgbClr val="FFBF22"/>
              </a:solidFill>
            </a:ln>
          </c:spPr>
          <c:marker>
            <c:symbol val="none"/>
          </c:marker>
          <c:cat>
            <c:strRef>
              <c:f>'Figure 20'!$P$5:$AC$5</c:f>
              <c:strCache>
                <c:ptCount val="14"/>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strCache>
            </c:strRef>
          </c:cat>
          <c:val>
            <c:numRef>
              <c:f>'Figure 20'!$P$7:$AC$7</c:f>
              <c:numCache>
                <c:formatCode>0.0</c:formatCode>
                <c:ptCount val="14"/>
                <c:pt idx="0">
                  <c:v>48.200881088491151</c:v>
                </c:pt>
                <c:pt idx="1">
                  <c:v>48.486388850632743</c:v>
                </c:pt>
                <c:pt idx="2">
                  <c:v>48.178098438653542</c:v>
                </c:pt>
                <c:pt idx="3">
                  <c:v>51.0555027550799</c:v>
                </c:pt>
                <c:pt idx="4">
                  <c:v>53.034493744889467</c:v>
                </c:pt>
                <c:pt idx="5">
                  <c:v>55.13808768068759</c:v>
                </c:pt>
                <c:pt idx="6">
                  <c:v>56.603831621797312</c:v>
                </c:pt>
                <c:pt idx="7">
                  <c:v>58.21052977147945</c:v>
                </c:pt>
                <c:pt idx="8">
                  <c:v>58.815270955709465</c:v>
                </c:pt>
                <c:pt idx="9">
                  <c:v>61.803063149373216</c:v>
                </c:pt>
                <c:pt idx="10">
                  <c:v>62.224068388983753</c:v>
                </c:pt>
                <c:pt idx="11">
                  <c:v>65.301685334473277</c:v>
                </c:pt>
                <c:pt idx="12">
                  <c:v>63.298131007808216</c:v>
                </c:pt>
                <c:pt idx="13">
                  <c:v>62.552653632836261</c:v>
                </c:pt>
              </c:numCache>
            </c:numRef>
          </c:val>
          <c:smooth val="0"/>
          <c:extLst>
            <c:ext xmlns:c16="http://schemas.microsoft.com/office/drawing/2014/chart" uri="{C3380CC4-5D6E-409C-BE32-E72D297353CC}">
              <c16:uniqueId val="{00000003-1960-4DB7-B539-04C01E3DFDEB}"/>
            </c:ext>
          </c:extLst>
        </c:ser>
        <c:ser>
          <c:idx val="2"/>
          <c:order val="2"/>
          <c:tx>
            <c:strRef>
              <c:f>'Figure 20'!$O$8</c:f>
              <c:strCache>
                <c:ptCount val="1"/>
                <c:pt idx="0">
                  <c:v>System Transformation</c:v>
                </c:pt>
              </c:strCache>
            </c:strRef>
          </c:tx>
          <c:spPr>
            <a:ln w="28575">
              <a:solidFill>
                <a:srgbClr val="5BCBF5"/>
              </a:solidFill>
            </a:ln>
          </c:spPr>
          <c:marker>
            <c:symbol val="none"/>
          </c:marker>
          <c:cat>
            <c:strRef>
              <c:f>'Figure 20'!$P$5:$AC$5</c:f>
              <c:strCache>
                <c:ptCount val="14"/>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strCache>
            </c:strRef>
          </c:cat>
          <c:val>
            <c:numRef>
              <c:f>'Figure 20'!$P$8:$AC$8</c:f>
              <c:numCache>
                <c:formatCode>0.0</c:formatCode>
                <c:ptCount val="14"/>
                <c:pt idx="0">
                  <c:v>49.535203417642052</c:v>
                </c:pt>
                <c:pt idx="1">
                  <c:v>49.750899620084972</c:v>
                </c:pt>
                <c:pt idx="2">
                  <c:v>49.758840995734332</c:v>
                </c:pt>
                <c:pt idx="3">
                  <c:v>51.408166446264133</c:v>
                </c:pt>
                <c:pt idx="4">
                  <c:v>52.960722274531641</c:v>
                </c:pt>
                <c:pt idx="5">
                  <c:v>53.055917146856238</c:v>
                </c:pt>
                <c:pt idx="6">
                  <c:v>52.425614207084323</c:v>
                </c:pt>
                <c:pt idx="7">
                  <c:v>53.610939268208384</c:v>
                </c:pt>
                <c:pt idx="8">
                  <c:v>52.674044648326166</c:v>
                </c:pt>
                <c:pt idx="9">
                  <c:v>53.768170147470904</c:v>
                </c:pt>
                <c:pt idx="10">
                  <c:v>54.68805339587832</c:v>
                </c:pt>
                <c:pt idx="11">
                  <c:v>54.740644518898726</c:v>
                </c:pt>
                <c:pt idx="12">
                  <c:v>54.850214486398194</c:v>
                </c:pt>
                <c:pt idx="13">
                  <c:v>55.008843934068835</c:v>
                </c:pt>
              </c:numCache>
            </c:numRef>
          </c:val>
          <c:smooth val="0"/>
          <c:extLst>
            <c:ext xmlns:c16="http://schemas.microsoft.com/office/drawing/2014/chart" uri="{C3380CC4-5D6E-409C-BE32-E72D297353CC}">
              <c16:uniqueId val="{00000004-1960-4DB7-B539-04C01E3DFDEB}"/>
            </c:ext>
          </c:extLst>
        </c:ser>
        <c:ser>
          <c:idx val="3"/>
          <c:order val="3"/>
          <c:tx>
            <c:strRef>
              <c:f>'Figure 20'!$O$9</c:f>
              <c:strCache>
                <c:ptCount val="1"/>
                <c:pt idx="0">
                  <c:v>Leading the Way</c:v>
                </c:pt>
              </c:strCache>
            </c:strRef>
          </c:tx>
          <c:spPr>
            <a:ln w="28575">
              <a:solidFill>
                <a:srgbClr val="C2CD23"/>
              </a:solidFill>
            </a:ln>
          </c:spPr>
          <c:marker>
            <c:symbol val="none"/>
          </c:marker>
          <c:cat>
            <c:strRef>
              <c:f>'Figure 20'!$P$5:$AC$5</c:f>
              <c:strCache>
                <c:ptCount val="14"/>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strCache>
            </c:strRef>
          </c:cat>
          <c:val>
            <c:numRef>
              <c:f>'Figure 20'!$P$9:$AC$9</c:f>
              <c:numCache>
                <c:formatCode>0.0</c:formatCode>
                <c:ptCount val="14"/>
                <c:pt idx="0">
                  <c:v>44.885065295023793</c:v>
                </c:pt>
                <c:pt idx="1">
                  <c:v>43.867435610933313</c:v>
                </c:pt>
                <c:pt idx="2">
                  <c:v>42.864884705840701</c:v>
                </c:pt>
                <c:pt idx="3">
                  <c:v>45.530603794797095</c:v>
                </c:pt>
                <c:pt idx="4">
                  <c:v>48.117458022334063</c:v>
                </c:pt>
                <c:pt idx="5">
                  <c:v>48.793005737008386</c:v>
                </c:pt>
                <c:pt idx="6">
                  <c:v>49.931065896278191</c:v>
                </c:pt>
                <c:pt idx="7">
                  <c:v>50.722277063931131</c:v>
                </c:pt>
                <c:pt idx="8">
                  <c:v>53.566627101134792</c:v>
                </c:pt>
                <c:pt idx="9">
                  <c:v>56.507588693379567</c:v>
                </c:pt>
                <c:pt idx="10">
                  <c:v>59.660934252241084</c:v>
                </c:pt>
                <c:pt idx="11">
                  <c:v>62.32366832393992</c:v>
                </c:pt>
                <c:pt idx="12">
                  <c:v>63.810162432974039</c:v>
                </c:pt>
                <c:pt idx="13">
                  <c:v>64.496154845029608</c:v>
                </c:pt>
              </c:numCache>
            </c:numRef>
          </c:val>
          <c:smooth val="0"/>
          <c:extLst>
            <c:ext xmlns:c16="http://schemas.microsoft.com/office/drawing/2014/chart" uri="{C3380CC4-5D6E-409C-BE32-E72D297353CC}">
              <c16:uniqueId val="{00000005-1960-4DB7-B539-04C01E3DFDEB}"/>
            </c:ext>
          </c:extLst>
        </c:ser>
        <c:ser>
          <c:idx val="4"/>
          <c:order val="4"/>
          <c:tx>
            <c:strRef>
              <c:f>'Figure 20'!$O$10</c:f>
              <c:strCache>
                <c:ptCount val="1"/>
                <c:pt idx="0">
                  <c:v>Falling Short</c:v>
                </c:pt>
              </c:strCache>
            </c:strRef>
          </c:tx>
          <c:spPr>
            <a:ln w="28575">
              <a:solidFill>
                <a:srgbClr val="827B7A"/>
              </a:solidFill>
            </a:ln>
          </c:spPr>
          <c:marker>
            <c:symbol val="none"/>
          </c:marker>
          <c:cat>
            <c:strRef>
              <c:f>'Figure 20'!$P$5:$AC$5</c:f>
              <c:strCache>
                <c:ptCount val="14"/>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strCache>
            </c:strRef>
          </c:cat>
          <c:val>
            <c:numRef>
              <c:f>'Figure 20'!$P$10:$AC$10</c:f>
              <c:numCache>
                <c:formatCode>0.0</c:formatCode>
                <c:ptCount val="14"/>
                <c:pt idx="0">
                  <c:v>52.681092981006401</c:v>
                </c:pt>
                <c:pt idx="1">
                  <c:v>53.774187113590664</c:v>
                </c:pt>
                <c:pt idx="2">
                  <c:v>54.359908118592713</c:v>
                </c:pt>
                <c:pt idx="3">
                  <c:v>57.30677000763955</c:v>
                </c:pt>
                <c:pt idx="4">
                  <c:v>57.263619789133394</c:v>
                </c:pt>
                <c:pt idx="5">
                  <c:v>56.079094145180363</c:v>
                </c:pt>
                <c:pt idx="6">
                  <c:v>57.210378885189463</c:v>
                </c:pt>
                <c:pt idx="7">
                  <c:v>58.819277455796673</c:v>
                </c:pt>
                <c:pt idx="8">
                  <c:v>59.559126438786379</c:v>
                </c:pt>
                <c:pt idx="9">
                  <c:v>61.394392960052336</c:v>
                </c:pt>
                <c:pt idx="10">
                  <c:v>62.959841377899785</c:v>
                </c:pt>
                <c:pt idx="11">
                  <c:v>62.774462296580893</c:v>
                </c:pt>
                <c:pt idx="12">
                  <c:v>63.493127102470197</c:v>
                </c:pt>
                <c:pt idx="13">
                  <c:v>61.539247871793506</c:v>
                </c:pt>
              </c:numCache>
            </c:numRef>
          </c:val>
          <c:smooth val="0"/>
          <c:extLst>
            <c:ext xmlns:c16="http://schemas.microsoft.com/office/drawing/2014/chart" uri="{C3380CC4-5D6E-409C-BE32-E72D297353CC}">
              <c16:uniqueId val="{00000006-1960-4DB7-B539-04C01E3DFDEB}"/>
            </c:ext>
          </c:extLst>
        </c:ser>
        <c:dLbls>
          <c:showLegendKey val="0"/>
          <c:showVal val="0"/>
          <c:showCatName val="0"/>
          <c:showSerName val="0"/>
          <c:showPercent val="0"/>
          <c:showBubbleSize val="0"/>
        </c:dLbls>
        <c:marker val="1"/>
        <c:smooth val="0"/>
        <c:axId val="157586560"/>
        <c:axId val="157588096"/>
      </c:lineChart>
      <c:catAx>
        <c:axId val="157586560"/>
        <c:scaling>
          <c:orientation val="minMax"/>
        </c:scaling>
        <c:delete val="0"/>
        <c:axPos val="b"/>
        <c:numFmt formatCode="General" sourceLinked="1"/>
        <c:majorTickMark val="out"/>
        <c:minorTickMark val="none"/>
        <c:tickLblPos val="nextTo"/>
        <c:crossAx val="157588096"/>
        <c:crosses val="autoZero"/>
        <c:auto val="1"/>
        <c:lblAlgn val="ctr"/>
        <c:lblOffset val="100"/>
        <c:noMultiLvlLbl val="0"/>
      </c:catAx>
      <c:valAx>
        <c:axId val="157588096"/>
        <c:scaling>
          <c:orientation val="minMax"/>
          <c:max val="66"/>
          <c:min val="42"/>
        </c:scaling>
        <c:delete val="0"/>
        <c:axPos val="l"/>
        <c:majorGridlines/>
        <c:title>
          <c:tx>
            <c:rich>
              <a:bodyPr rot="-5400000" vert="horz"/>
              <a:lstStyle/>
              <a:p>
                <a:pPr>
                  <a:defRPr sz="900" b="0"/>
                </a:pPr>
                <a:r>
                  <a:rPr lang="en-US" sz="900" b="0"/>
                  <a:t>CM-eligible capacity requirement including CM capacity bought in previous years net of modelled non-delivery (GW)</a:t>
                </a:r>
                <a:endParaRPr lang="en-GB" sz="900" b="0"/>
              </a:p>
            </c:rich>
          </c:tx>
          <c:overlay val="0"/>
        </c:title>
        <c:numFmt formatCode="0" sourceLinked="0"/>
        <c:majorTickMark val="out"/>
        <c:minorTickMark val="none"/>
        <c:tickLblPos val="nextTo"/>
        <c:crossAx val="157586560"/>
        <c:crosses val="autoZero"/>
        <c:crossBetween val="midCat"/>
        <c:majorUnit val="2"/>
      </c:valAx>
    </c:plotArea>
    <c:legend>
      <c:legendPos val="b"/>
      <c:legendEntry>
        <c:idx val="0"/>
        <c:delete val="1"/>
      </c:legendEntry>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21'!$H$5</c:f>
              <c:strCache>
                <c:ptCount val="1"/>
                <c:pt idx="0">
                  <c:v>ECR 2022</c:v>
                </c:pt>
              </c:strCache>
            </c:strRef>
          </c:tx>
          <c:spPr>
            <a:solidFill>
              <a:srgbClr val="FFE6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21'!$G$6:$G$15</c:f>
              <c:strCache>
                <c:ptCount val="10"/>
                <c:pt idx="0">
                  <c:v>Oil-fired steam generators</c:v>
                </c:pt>
                <c:pt idx="1">
                  <c:v>OCGT</c:v>
                </c:pt>
                <c:pt idx="2">
                  <c:v>Reciprocating engines</c:v>
                </c:pt>
                <c:pt idx="3">
                  <c:v>Nuclear</c:v>
                </c:pt>
                <c:pt idx="4">
                  <c:v>Hydro (excl. tidal / waves)</c:v>
                </c:pt>
                <c:pt idx="5">
                  <c:v>CCGT</c:v>
                </c:pt>
                <c:pt idx="6">
                  <c:v>CHP and autogen </c:v>
                </c:pt>
                <c:pt idx="7">
                  <c:v>Biomass</c:v>
                </c:pt>
                <c:pt idx="8">
                  <c:v>Energy from Waste</c:v>
                </c:pt>
                <c:pt idx="9">
                  <c:v>DSR</c:v>
                </c:pt>
              </c:strCache>
            </c:strRef>
          </c:cat>
          <c:val>
            <c:numRef>
              <c:f>'Figure 21'!$H$6:$H$15</c:f>
              <c:numCache>
                <c:formatCode>0.00%</c:formatCode>
                <c:ptCount val="10"/>
                <c:pt idx="0">
                  <c:v>0.95179999999999998</c:v>
                </c:pt>
                <c:pt idx="1">
                  <c:v>0.95179999999999998</c:v>
                </c:pt>
                <c:pt idx="2">
                  <c:v>0.95179999999999998</c:v>
                </c:pt>
                <c:pt idx="3">
                  <c:v>0.78249999999999997</c:v>
                </c:pt>
                <c:pt idx="4">
                  <c:v>0.9113</c:v>
                </c:pt>
                <c:pt idx="5">
                  <c:v>0.91339999999999999</c:v>
                </c:pt>
                <c:pt idx="6">
                  <c:v>0.91339999999999999</c:v>
                </c:pt>
                <c:pt idx="7">
                  <c:v>0.87990000000000002</c:v>
                </c:pt>
                <c:pt idx="8">
                  <c:v>0.87990000000000002</c:v>
                </c:pt>
                <c:pt idx="9">
                  <c:v>0.71450000000000002</c:v>
                </c:pt>
              </c:numCache>
            </c:numRef>
          </c:val>
          <c:extLst>
            <c:ext xmlns:c16="http://schemas.microsoft.com/office/drawing/2014/chart" uri="{C3380CC4-5D6E-409C-BE32-E72D297353CC}">
              <c16:uniqueId val="{00000000-0F33-472D-AE59-7F41C7C69CCE}"/>
            </c:ext>
          </c:extLst>
        </c:ser>
        <c:ser>
          <c:idx val="1"/>
          <c:order val="1"/>
          <c:tx>
            <c:strRef>
              <c:f>'Figure 21'!$I$5</c:f>
              <c:strCache>
                <c:ptCount val="1"/>
                <c:pt idx="0">
                  <c:v>ECR 2023</c:v>
                </c:pt>
              </c:strCache>
            </c:strRef>
          </c:tx>
          <c:spPr>
            <a:solidFill>
              <a:srgbClr val="0079C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21'!$G$6:$G$15</c:f>
              <c:strCache>
                <c:ptCount val="10"/>
                <c:pt idx="0">
                  <c:v>Oil-fired steam generators</c:v>
                </c:pt>
                <c:pt idx="1">
                  <c:v>OCGT</c:v>
                </c:pt>
                <c:pt idx="2">
                  <c:v>Reciprocating engines</c:v>
                </c:pt>
                <c:pt idx="3">
                  <c:v>Nuclear</c:v>
                </c:pt>
                <c:pt idx="4">
                  <c:v>Hydro (excl. tidal / waves)</c:v>
                </c:pt>
                <c:pt idx="5">
                  <c:v>CCGT</c:v>
                </c:pt>
                <c:pt idx="6">
                  <c:v>CHP and autogen </c:v>
                </c:pt>
                <c:pt idx="7">
                  <c:v>Biomass</c:v>
                </c:pt>
                <c:pt idx="8">
                  <c:v>Energy from Waste</c:v>
                </c:pt>
                <c:pt idx="9">
                  <c:v>DSR</c:v>
                </c:pt>
              </c:strCache>
            </c:strRef>
          </c:cat>
          <c:val>
            <c:numRef>
              <c:f>'Figure 21'!$I$6:$I$15</c:f>
              <c:numCache>
                <c:formatCode>0.00%</c:formatCode>
                <c:ptCount val="10"/>
                <c:pt idx="0">
                  <c:v>0.94350000000000001</c:v>
                </c:pt>
                <c:pt idx="1">
                  <c:v>0.94350000000000001</c:v>
                </c:pt>
                <c:pt idx="2">
                  <c:v>0.94350000000000001</c:v>
                </c:pt>
                <c:pt idx="3">
                  <c:v>0.78</c:v>
                </c:pt>
                <c:pt idx="4">
                  <c:v>0.91200000000000003</c:v>
                </c:pt>
                <c:pt idx="5">
                  <c:v>0.91590000000000005</c:v>
                </c:pt>
                <c:pt idx="6">
                  <c:v>0.91590000000000005</c:v>
                </c:pt>
                <c:pt idx="7">
                  <c:v>0.88519999999999999</c:v>
                </c:pt>
                <c:pt idx="8">
                  <c:v>0.88519999999999999</c:v>
                </c:pt>
                <c:pt idx="9">
                  <c:v>0.79024000000000005</c:v>
                </c:pt>
              </c:numCache>
            </c:numRef>
          </c:val>
          <c:extLst>
            <c:ext xmlns:c16="http://schemas.microsoft.com/office/drawing/2014/chart" uri="{C3380CC4-5D6E-409C-BE32-E72D297353CC}">
              <c16:uniqueId val="{00000001-0F33-472D-AE59-7F41C7C69CCE}"/>
            </c:ext>
          </c:extLst>
        </c:ser>
        <c:dLbls>
          <c:showLegendKey val="0"/>
          <c:showVal val="0"/>
          <c:showCatName val="0"/>
          <c:showSerName val="0"/>
          <c:showPercent val="0"/>
          <c:showBubbleSize val="0"/>
        </c:dLbls>
        <c:gapWidth val="219"/>
        <c:overlap val="-27"/>
        <c:axId val="1153932096"/>
        <c:axId val="1153930128"/>
      </c:barChart>
      <c:catAx>
        <c:axId val="115393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53930128"/>
        <c:crosses val="autoZero"/>
        <c:auto val="1"/>
        <c:lblAlgn val="ctr"/>
        <c:lblOffset val="100"/>
        <c:noMultiLvlLbl val="0"/>
      </c:catAx>
      <c:valAx>
        <c:axId val="1153930128"/>
        <c:scaling>
          <c:orientation val="minMax"/>
          <c:max val="1"/>
          <c:min val="0.7000000000000000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t>De-rating factor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5393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4290705800141"/>
          <c:y val="0.13988709899490567"/>
          <c:w val="0.84745108315863038"/>
          <c:h val="0.57846103538482718"/>
        </c:manualLayout>
      </c:layout>
      <c:barChart>
        <c:barDir val="col"/>
        <c:grouping val="clustered"/>
        <c:varyColors val="0"/>
        <c:ser>
          <c:idx val="1"/>
          <c:order val="0"/>
          <c:tx>
            <c:strRef>
              <c:f>'Figure 22'!$I$6</c:f>
              <c:strCache>
                <c:ptCount val="1"/>
                <c:pt idx="0">
                  <c:v>ECR 2022 2023/24 T-1</c:v>
                </c:pt>
              </c:strCache>
            </c:strRef>
          </c:tx>
          <c:spPr>
            <a:solidFill>
              <a:srgbClr val="FFE6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22'!$H$7:$H$22</c:f>
              <c:strCache>
                <c:ptCount val="16"/>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strCache>
            </c:strRef>
          </c:cat>
          <c:val>
            <c:numRef>
              <c:f>'Figure 22'!$I$7:$I$22</c:f>
              <c:numCache>
                <c:formatCode>0.00%</c:formatCode>
                <c:ptCount val="16"/>
                <c:pt idx="0">
                  <c:v>9.2999999999999999E-2</c:v>
                </c:pt>
                <c:pt idx="1">
                  <c:v>0.186</c:v>
                </c:pt>
                <c:pt idx="2">
                  <c:v>0.27900000000000003</c:v>
                </c:pt>
                <c:pt idx="3">
                  <c:v>0.37019999999999997</c:v>
                </c:pt>
                <c:pt idx="4">
                  <c:v>0.45950000000000002</c:v>
                </c:pt>
                <c:pt idx="5">
                  <c:v>0.53390000000000004</c:v>
                </c:pt>
                <c:pt idx="6">
                  <c:v>0.58789999999999998</c:v>
                </c:pt>
                <c:pt idx="7">
                  <c:v>0.62319999999999998</c:v>
                </c:pt>
                <c:pt idx="8">
                  <c:v>0.64739999999999998</c:v>
                </c:pt>
                <c:pt idx="9">
                  <c:v>0.66969999999999996</c:v>
                </c:pt>
                <c:pt idx="10">
                  <c:v>0.69020000000000004</c:v>
                </c:pt>
                <c:pt idx="11">
                  <c:v>0.95250000000000001</c:v>
                </c:pt>
                <c:pt idx="12">
                  <c:v>0.95250000000000001</c:v>
                </c:pt>
                <c:pt idx="13">
                  <c:v>0.95250000000000001</c:v>
                </c:pt>
                <c:pt idx="14">
                  <c:v>0.95250000000000001</c:v>
                </c:pt>
                <c:pt idx="15">
                  <c:v>0.95250000000000001</c:v>
                </c:pt>
              </c:numCache>
            </c:numRef>
          </c:val>
          <c:extLst>
            <c:ext xmlns:c16="http://schemas.microsoft.com/office/drawing/2014/chart" uri="{C3380CC4-5D6E-409C-BE32-E72D297353CC}">
              <c16:uniqueId val="{00000000-9E7B-4549-9AB0-86F2A765C0B6}"/>
            </c:ext>
          </c:extLst>
        </c:ser>
        <c:ser>
          <c:idx val="2"/>
          <c:order val="1"/>
          <c:tx>
            <c:strRef>
              <c:f>'Figure 22'!$J$6</c:f>
              <c:strCache>
                <c:ptCount val="1"/>
                <c:pt idx="0">
                  <c:v>ECR 2023 2024/25 T-1</c:v>
                </c:pt>
              </c:strCache>
            </c:strRef>
          </c:tx>
          <c:spPr>
            <a:solidFill>
              <a:srgbClr val="0079C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22'!$H$7:$H$22</c:f>
              <c:strCache>
                <c:ptCount val="16"/>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strCache>
            </c:strRef>
          </c:cat>
          <c:val>
            <c:numRef>
              <c:f>'Figure 22'!$J$7:$J$22</c:f>
              <c:numCache>
                <c:formatCode>0.00%</c:formatCode>
                <c:ptCount val="16"/>
                <c:pt idx="0">
                  <c:v>5.7099999999999998E-2</c:v>
                </c:pt>
                <c:pt idx="1">
                  <c:v>0.1134</c:v>
                </c:pt>
                <c:pt idx="2">
                  <c:v>0.17050000000000001</c:v>
                </c:pt>
                <c:pt idx="3">
                  <c:v>0.22670000000000001</c:v>
                </c:pt>
                <c:pt idx="4">
                  <c:v>0.2838</c:v>
                </c:pt>
                <c:pt idx="5">
                  <c:v>0.34100000000000003</c:v>
                </c:pt>
                <c:pt idx="6">
                  <c:v>0.39629999999999999</c:v>
                </c:pt>
                <c:pt idx="7">
                  <c:v>0.44600000000000001</c:v>
                </c:pt>
                <c:pt idx="8">
                  <c:v>0.48570000000000002</c:v>
                </c:pt>
                <c:pt idx="9">
                  <c:v>0.51880000000000004</c:v>
                </c:pt>
                <c:pt idx="10">
                  <c:v>0.54930000000000001</c:v>
                </c:pt>
                <c:pt idx="11">
                  <c:v>0.5806</c:v>
                </c:pt>
                <c:pt idx="12">
                  <c:v>0.61099999999999999</c:v>
                </c:pt>
                <c:pt idx="13">
                  <c:v>0.64139999999999997</c:v>
                </c:pt>
                <c:pt idx="14">
                  <c:v>0.67269999999999996</c:v>
                </c:pt>
                <c:pt idx="15">
                  <c:v>0.94369999999999998</c:v>
                </c:pt>
              </c:numCache>
            </c:numRef>
          </c:val>
          <c:extLst>
            <c:ext xmlns:c16="http://schemas.microsoft.com/office/drawing/2014/chart" uri="{C3380CC4-5D6E-409C-BE32-E72D297353CC}">
              <c16:uniqueId val="{00000001-9E7B-4549-9AB0-86F2A765C0B6}"/>
            </c:ext>
          </c:extLst>
        </c:ser>
        <c:dLbls>
          <c:showLegendKey val="0"/>
          <c:showVal val="0"/>
          <c:showCatName val="0"/>
          <c:showSerName val="0"/>
          <c:showPercent val="0"/>
          <c:showBubbleSize val="0"/>
        </c:dLbls>
        <c:gapWidth val="150"/>
        <c:overlap val="-70"/>
        <c:axId val="848872112"/>
        <c:axId val="848872440"/>
      </c:barChart>
      <c:catAx>
        <c:axId val="848872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Storage duration (hours)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440"/>
        <c:crosses val="autoZero"/>
        <c:auto val="1"/>
        <c:lblAlgn val="ctr"/>
        <c:lblOffset val="100"/>
        <c:noMultiLvlLbl val="0"/>
      </c:catAx>
      <c:valAx>
        <c:axId val="84887244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De-rating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112"/>
        <c:crosses val="autoZero"/>
        <c:crossBetween val="between"/>
      </c:valAx>
      <c:spPr>
        <a:noFill/>
        <a:ln>
          <a:noFill/>
        </a:ln>
        <a:effectLst/>
      </c:spPr>
    </c:plotArea>
    <c:legend>
      <c:legendPos val="b"/>
      <c:layout>
        <c:manualLayout>
          <c:xMode val="edge"/>
          <c:yMode val="edge"/>
          <c:x val="0.12694951083158632"/>
          <c:y val="0.87690176235715267"/>
          <c:w val="0.74381282535193605"/>
          <c:h val="7.7070265326047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88534164529317"/>
          <c:y val="0.12613738305779829"/>
          <c:w val="0.86085275672299066"/>
          <c:h val="0.61170222991157253"/>
        </c:manualLayout>
      </c:layout>
      <c:barChart>
        <c:barDir val="col"/>
        <c:grouping val="clustered"/>
        <c:varyColors val="0"/>
        <c:ser>
          <c:idx val="1"/>
          <c:order val="0"/>
          <c:tx>
            <c:strRef>
              <c:f>'Figure 23'!$J$6</c:f>
              <c:strCache>
                <c:ptCount val="1"/>
                <c:pt idx="0">
                  <c:v>ECR 2022 2026/27 T-4</c:v>
                </c:pt>
              </c:strCache>
            </c:strRef>
          </c:tx>
          <c:spPr>
            <a:solidFill>
              <a:srgbClr val="FFE6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23'!$I$7:$I$25</c:f>
              <c:strCache>
                <c:ptCount val="19"/>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strCache>
            </c:strRef>
          </c:cat>
          <c:val>
            <c:numRef>
              <c:f>'Figure 23'!$J$7:$J$25</c:f>
              <c:numCache>
                <c:formatCode>0.00%</c:formatCode>
                <c:ptCount val="19"/>
                <c:pt idx="0">
                  <c:v>5.9499999999999997E-2</c:v>
                </c:pt>
                <c:pt idx="1">
                  <c:v>0.1181</c:v>
                </c:pt>
                <c:pt idx="2">
                  <c:v>0.1777</c:v>
                </c:pt>
                <c:pt idx="3">
                  <c:v>0.23630000000000001</c:v>
                </c:pt>
                <c:pt idx="4">
                  <c:v>0.29580000000000001</c:v>
                </c:pt>
                <c:pt idx="5">
                  <c:v>0.3553</c:v>
                </c:pt>
                <c:pt idx="6">
                  <c:v>0.41110000000000002</c:v>
                </c:pt>
                <c:pt idx="7">
                  <c:v>0.45860000000000001</c:v>
                </c:pt>
                <c:pt idx="8">
                  <c:v>0.49480000000000002</c:v>
                </c:pt>
                <c:pt idx="9">
                  <c:v>0.52829999999999999</c:v>
                </c:pt>
                <c:pt idx="10">
                  <c:v>0.55810000000000004</c:v>
                </c:pt>
                <c:pt idx="11">
                  <c:v>0.5897</c:v>
                </c:pt>
                <c:pt idx="12">
                  <c:v>0.61950000000000005</c:v>
                </c:pt>
                <c:pt idx="13">
                  <c:v>0.6492</c:v>
                </c:pt>
                <c:pt idx="14">
                  <c:v>0.67989999999999995</c:v>
                </c:pt>
                <c:pt idx="15">
                  <c:v>0.70879999999999999</c:v>
                </c:pt>
                <c:pt idx="16">
                  <c:v>0.73850000000000005</c:v>
                </c:pt>
                <c:pt idx="17">
                  <c:v>0.76639999999999997</c:v>
                </c:pt>
                <c:pt idx="18">
                  <c:v>0.95250000000000001</c:v>
                </c:pt>
              </c:numCache>
            </c:numRef>
          </c:val>
          <c:extLst>
            <c:ext xmlns:c16="http://schemas.microsoft.com/office/drawing/2014/chart" uri="{C3380CC4-5D6E-409C-BE32-E72D297353CC}">
              <c16:uniqueId val="{00000000-CB33-43D3-8457-1CCCD2DB365B}"/>
            </c:ext>
          </c:extLst>
        </c:ser>
        <c:ser>
          <c:idx val="2"/>
          <c:order val="1"/>
          <c:tx>
            <c:strRef>
              <c:f>'Figure 23'!$K$6</c:f>
              <c:strCache>
                <c:ptCount val="1"/>
                <c:pt idx="0">
                  <c:v>ECR 2023 2027/28 T-4</c:v>
                </c:pt>
              </c:strCache>
            </c:strRef>
          </c:tx>
          <c:spPr>
            <a:solidFill>
              <a:srgbClr val="0079C1"/>
            </a:solidFill>
            <a:ln>
              <a:noFill/>
            </a:ln>
            <a:effectLst/>
          </c:spPr>
          <c:invertIfNegative val="0"/>
          <c:dLbls>
            <c:spPr>
              <a:noFill/>
              <a:ln>
                <a:noFill/>
              </a:ln>
              <a:effectLst/>
            </c:spPr>
            <c:txPr>
              <a:bodyPr rot="-5400000" spcFirstLastPara="1" vertOverflow="overflow" horzOverflow="overflow" vert="horz" wrap="square" lIns="38100" tIns="72000" rIns="38100" bIns="36000" anchor="t" anchorCtr="0">
                <a:spAutoFit/>
              </a:bodyPr>
              <a:lstStyle/>
              <a:p>
                <a:pPr algn="l">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'Figure 23'!$I$7:$I$25</c:f>
              <c:strCache>
                <c:ptCount val="19"/>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strCache>
            </c:strRef>
          </c:cat>
          <c:val>
            <c:numRef>
              <c:f>'Figure 23'!$K$7:$K$25</c:f>
              <c:numCache>
                <c:formatCode>0.00%</c:formatCode>
                <c:ptCount val="19"/>
                <c:pt idx="0">
                  <c:v>3.8705672137008262E-2</c:v>
                </c:pt>
                <c:pt idx="1">
                  <c:v>7.7411344274016525E-2</c:v>
                </c:pt>
                <c:pt idx="2">
                  <c:v>0.11519545278871506</c:v>
                </c:pt>
                <c:pt idx="3">
                  <c:v>0.15390112492572333</c:v>
                </c:pt>
                <c:pt idx="4">
                  <c:v>0.19260679706273159</c:v>
                </c:pt>
                <c:pt idx="5">
                  <c:v>0.23039090557743011</c:v>
                </c:pt>
                <c:pt idx="6">
                  <c:v>0.2690965777144384</c:v>
                </c:pt>
                <c:pt idx="7">
                  <c:v>0.30780224985144666</c:v>
                </c:pt>
                <c:pt idx="8">
                  <c:v>0.34650792198845493</c:v>
                </c:pt>
                <c:pt idx="9">
                  <c:v>0.38429203050315347</c:v>
                </c:pt>
                <c:pt idx="10">
                  <c:v>0.42115457539554224</c:v>
                </c:pt>
                <c:pt idx="11">
                  <c:v>0.45801712028793107</c:v>
                </c:pt>
                <c:pt idx="12">
                  <c:v>0.49487966518031989</c:v>
                </c:pt>
                <c:pt idx="13">
                  <c:v>0.53082064645039906</c:v>
                </c:pt>
                <c:pt idx="14">
                  <c:v>0.56768319134278777</c:v>
                </c:pt>
                <c:pt idx="15">
                  <c:v>0.60362417261286694</c:v>
                </c:pt>
                <c:pt idx="16">
                  <c:v>0.63864359026063633</c:v>
                </c:pt>
                <c:pt idx="17">
                  <c:v>0.94368114924515378</c:v>
                </c:pt>
                <c:pt idx="18">
                  <c:v>0.94368114924515378</c:v>
                </c:pt>
              </c:numCache>
            </c:numRef>
          </c:val>
          <c:extLst>
            <c:ext xmlns:c16="http://schemas.microsoft.com/office/drawing/2014/chart" uri="{C3380CC4-5D6E-409C-BE32-E72D297353CC}">
              <c16:uniqueId val="{00000001-CB33-43D3-8457-1CCCD2DB365B}"/>
            </c:ext>
          </c:extLst>
        </c:ser>
        <c:dLbls>
          <c:showLegendKey val="0"/>
          <c:showVal val="0"/>
          <c:showCatName val="0"/>
          <c:showSerName val="0"/>
          <c:showPercent val="0"/>
          <c:showBubbleSize val="0"/>
        </c:dLbls>
        <c:gapWidth val="150"/>
        <c:overlap val="-70"/>
        <c:axId val="848872112"/>
        <c:axId val="848872440"/>
      </c:barChart>
      <c:catAx>
        <c:axId val="848872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Storage duration (hours)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440"/>
        <c:crosses val="autoZero"/>
        <c:auto val="1"/>
        <c:lblAlgn val="ctr"/>
        <c:lblOffset val="100"/>
        <c:noMultiLvlLbl val="0"/>
      </c:catAx>
      <c:valAx>
        <c:axId val="84887244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De-rating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112"/>
        <c:crosses val="autoZero"/>
        <c:crossBetween val="between"/>
      </c:valAx>
      <c:spPr>
        <a:noFill/>
        <a:ln>
          <a:noFill/>
        </a:ln>
        <a:effectLst/>
      </c:spPr>
    </c:plotArea>
    <c:legend>
      <c:legendPos val="b"/>
      <c:layout>
        <c:manualLayout>
          <c:xMode val="edge"/>
          <c:yMode val="edge"/>
          <c:x val="0.12885689039320064"/>
          <c:y val="0.87598968345508132"/>
          <c:w val="0.74550272845046073"/>
          <c:h val="7.67919926058529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24'!$I$6</c:f>
              <c:strCache>
                <c:ptCount val="1"/>
                <c:pt idx="0">
                  <c:v>ECR 2022 2023/24</c:v>
                </c:pt>
              </c:strCache>
            </c:strRef>
          </c:tx>
          <c:spPr>
            <a:solidFill>
              <a:srgbClr val="FFE600"/>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24'!$H$7:$H$9</c:f>
              <c:strCache>
                <c:ptCount val="3"/>
                <c:pt idx="0">
                  <c:v>Onshore Wind</c:v>
                </c:pt>
                <c:pt idx="1">
                  <c:v>Offshore Wind</c:v>
                </c:pt>
                <c:pt idx="2">
                  <c:v>Solar PV</c:v>
                </c:pt>
              </c:strCache>
            </c:strRef>
          </c:cat>
          <c:val>
            <c:numRef>
              <c:f>'Figure 24'!$I$7:$I$9</c:f>
              <c:numCache>
                <c:formatCode>0.00%</c:formatCode>
                <c:ptCount val="3"/>
                <c:pt idx="0">
                  <c:v>8.2000000000000003E-2</c:v>
                </c:pt>
                <c:pt idx="1">
                  <c:v>0.1133</c:v>
                </c:pt>
                <c:pt idx="2">
                  <c:v>3.32E-2</c:v>
                </c:pt>
              </c:numCache>
            </c:numRef>
          </c:val>
          <c:extLst>
            <c:ext xmlns:c16="http://schemas.microsoft.com/office/drawing/2014/chart" uri="{C3380CC4-5D6E-409C-BE32-E72D297353CC}">
              <c16:uniqueId val="{00000000-849B-4836-8FAE-03FDF654DD76}"/>
            </c:ext>
          </c:extLst>
        </c:ser>
        <c:ser>
          <c:idx val="1"/>
          <c:order val="1"/>
          <c:tx>
            <c:strRef>
              <c:f>'Figure 24'!$J$6</c:f>
              <c:strCache>
                <c:ptCount val="1"/>
                <c:pt idx="0">
                  <c:v>ECR 2023 2024/25</c:v>
                </c:pt>
              </c:strCache>
            </c:strRef>
          </c:tx>
          <c:spPr>
            <a:solidFill>
              <a:srgbClr val="0079C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24'!$H$7:$H$9</c:f>
              <c:strCache>
                <c:ptCount val="3"/>
                <c:pt idx="0">
                  <c:v>Onshore Wind</c:v>
                </c:pt>
                <c:pt idx="1">
                  <c:v>Offshore Wind</c:v>
                </c:pt>
                <c:pt idx="2">
                  <c:v>Solar PV</c:v>
                </c:pt>
              </c:strCache>
            </c:strRef>
          </c:cat>
          <c:val>
            <c:numRef>
              <c:f>'Figure 24'!$J$7:$J$9</c:f>
              <c:numCache>
                <c:formatCode>0.00%</c:formatCode>
                <c:ptCount val="3"/>
                <c:pt idx="0">
                  <c:v>8.4000000000000005E-2</c:v>
                </c:pt>
                <c:pt idx="1">
                  <c:v>0.1152</c:v>
                </c:pt>
                <c:pt idx="2">
                  <c:v>5.0799999999999998E-2</c:v>
                </c:pt>
              </c:numCache>
            </c:numRef>
          </c:val>
          <c:extLst>
            <c:ext xmlns:c16="http://schemas.microsoft.com/office/drawing/2014/chart" uri="{C3380CC4-5D6E-409C-BE32-E72D297353CC}">
              <c16:uniqueId val="{00000001-849B-4836-8FAE-03FDF654DD76}"/>
            </c:ext>
          </c:extLst>
        </c:ser>
        <c:dLbls>
          <c:showLegendKey val="0"/>
          <c:showVal val="0"/>
          <c:showCatName val="0"/>
          <c:showSerName val="0"/>
          <c:showPercent val="0"/>
          <c:showBubbleSize val="0"/>
        </c:dLbls>
        <c:gapWidth val="219"/>
        <c:overlap val="-27"/>
        <c:axId val="848872112"/>
        <c:axId val="848872440"/>
      </c:barChart>
      <c:catAx>
        <c:axId val="84887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440"/>
        <c:crosses val="autoZero"/>
        <c:auto val="1"/>
        <c:lblAlgn val="ctr"/>
        <c:lblOffset val="100"/>
        <c:noMultiLvlLbl val="0"/>
      </c:catAx>
      <c:valAx>
        <c:axId val="848872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De-rating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112"/>
        <c:crosses val="autoZero"/>
        <c:crossBetween val="between"/>
      </c:valAx>
      <c:spPr>
        <a:noFill/>
        <a:ln>
          <a:noFill/>
        </a:ln>
        <a:effectLst/>
      </c:spPr>
    </c:plotArea>
    <c:legend>
      <c:legendPos val="b"/>
      <c:layout>
        <c:manualLayout>
          <c:xMode val="edge"/>
          <c:yMode val="edge"/>
          <c:x val="0.22599965680367221"/>
          <c:y val="0.85417549425026895"/>
          <c:w val="0.61071177607864136"/>
          <c:h val="0.142118069743385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'Figure 25'!$I$6</c:f>
              <c:strCache>
                <c:ptCount val="1"/>
                <c:pt idx="0">
                  <c:v>ECR 2022 2026/27</c:v>
                </c:pt>
              </c:strCache>
            </c:strRef>
          </c:tx>
          <c:spPr>
            <a:solidFill>
              <a:srgbClr val="FFE600"/>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25'!$H$7:$H$9</c:f>
              <c:strCache>
                <c:ptCount val="3"/>
                <c:pt idx="0">
                  <c:v>Onshore Wind</c:v>
                </c:pt>
                <c:pt idx="1">
                  <c:v>Offshore Wind</c:v>
                </c:pt>
                <c:pt idx="2">
                  <c:v>Solar PV</c:v>
                </c:pt>
              </c:strCache>
            </c:strRef>
          </c:cat>
          <c:val>
            <c:numRef>
              <c:f>'Figure 25'!$I$7:$I$9</c:f>
              <c:numCache>
                <c:formatCode>0.00%</c:formatCode>
                <c:ptCount val="3"/>
                <c:pt idx="0">
                  <c:v>6.7400000000000002E-2</c:v>
                </c:pt>
                <c:pt idx="1">
                  <c:v>8.3000000000000004E-2</c:v>
                </c:pt>
                <c:pt idx="2">
                  <c:v>4.9799999999999997E-2</c:v>
                </c:pt>
              </c:numCache>
            </c:numRef>
          </c:val>
          <c:extLst>
            <c:ext xmlns:c16="http://schemas.microsoft.com/office/drawing/2014/chart" uri="{C3380CC4-5D6E-409C-BE32-E72D297353CC}">
              <c16:uniqueId val="{00000000-3D25-4BD6-929E-FB0121C9418E}"/>
            </c:ext>
          </c:extLst>
        </c:ser>
        <c:ser>
          <c:idx val="3"/>
          <c:order val="1"/>
          <c:tx>
            <c:strRef>
              <c:f>'Figure 25'!$J$6</c:f>
              <c:strCache>
                <c:ptCount val="1"/>
                <c:pt idx="0">
                  <c:v>ECR 2023 2027/28</c:v>
                </c:pt>
              </c:strCache>
            </c:strRef>
          </c:tx>
          <c:spPr>
            <a:solidFill>
              <a:srgbClr val="0079C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25'!$H$7:$H$9</c:f>
              <c:strCache>
                <c:ptCount val="3"/>
                <c:pt idx="0">
                  <c:v>Onshore Wind</c:v>
                </c:pt>
                <c:pt idx="1">
                  <c:v>Offshore Wind</c:v>
                </c:pt>
                <c:pt idx="2">
                  <c:v>Solar PV</c:v>
                </c:pt>
              </c:strCache>
            </c:strRef>
          </c:cat>
          <c:val>
            <c:numRef>
              <c:f>'Figure 25'!$J$7:$J$9</c:f>
              <c:numCache>
                <c:formatCode>0.00%</c:formatCode>
                <c:ptCount val="3"/>
                <c:pt idx="0">
                  <c:v>7.0300000000000001E-2</c:v>
                </c:pt>
                <c:pt idx="1">
                  <c:v>8.6900000000000005E-2</c:v>
                </c:pt>
                <c:pt idx="2">
                  <c:v>6.3500000000000001E-2</c:v>
                </c:pt>
              </c:numCache>
            </c:numRef>
          </c:val>
          <c:extLst>
            <c:ext xmlns:c16="http://schemas.microsoft.com/office/drawing/2014/chart" uri="{C3380CC4-5D6E-409C-BE32-E72D297353CC}">
              <c16:uniqueId val="{00000001-3D25-4BD6-929E-FB0121C9418E}"/>
            </c:ext>
          </c:extLst>
        </c:ser>
        <c:dLbls>
          <c:showLegendKey val="0"/>
          <c:showVal val="0"/>
          <c:showCatName val="0"/>
          <c:showSerName val="0"/>
          <c:showPercent val="0"/>
          <c:showBubbleSize val="0"/>
        </c:dLbls>
        <c:gapWidth val="219"/>
        <c:overlap val="-27"/>
        <c:axId val="848872112"/>
        <c:axId val="848872440"/>
      </c:barChart>
      <c:catAx>
        <c:axId val="84887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440"/>
        <c:crosses val="autoZero"/>
        <c:auto val="1"/>
        <c:lblAlgn val="ctr"/>
        <c:lblOffset val="100"/>
        <c:noMultiLvlLbl val="0"/>
      </c:catAx>
      <c:valAx>
        <c:axId val="848872440"/>
        <c:scaling>
          <c:orientation val="minMax"/>
          <c:max val="0.120000000000000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De-rating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112"/>
        <c:crosses val="autoZero"/>
        <c:crossBetween val="between"/>
      </c:valAx>
      <c:spPr>
        <a:noFill/>
        <a:ln>
          <a:noFill/>
        </a:ln>
        <a:effectLst/>
      </c:spPr>
    </c:plotArea>
    <c:legend>
      <c:legendPos val="b"/>
      <c:layout>
        <c:manualLayout>
          <c:xMode val="edge"/>
          <c:yMode val="edge"/>
          <c:x val="0.23095804917282328"/>
          <c:y val="0.84954923222207712"/>
          <c:w val="0.61071177607864136"/>
          <c:h val="0.142118069743385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93299705210016E-2"/>
          <c:y val="8.0215776577086534E-2"/>
          <c:w val="0.92634780350611567"/>
          <c:h val="0.62276787401574807"/>
        </c:manualLayout>
      </c:layout>
      <c:barChart>
        <c:barDir val="col"/>
        <c:grouping val="clustered"/>
        <c:varyColors val="0"/>
        <c:ser>
          <c:idx val="2"/>
          <c:order val="0"/>
          <c:tx>
            <c:strRef>
              <c:f>'Figures 26-31'!$K$9</c:f>
              <c:strCache>
                <c:ptCount val="1"/>
                <c:pt idx="0">
                  <c:v>Belgian Nuclear Downside</c:v>
                </c:pt>
              </c:strCache>
            </c:strRef>
          </c:tx>
          <c:spPr>
            <a:solidFill>
              <a:schemeClr val="accent3"/>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26-31'!$L$9:$P$9</c:f>
              <c:numCache>
                <c:formatCode>0%</c:formatCode>
                <c:ptCount val="5"/>
                <c:pt idx="0">
                  <c:v>0.96078431372549011</c:v>
                </c:pt>
                <c:pt idx="1">
                  <c:v>0.97824229691876752</c:v>
                </c:pt>
                <c:pt idx="2">
                  <c:v>0.97058823529411764</c:v>
                </c:pt>
                <c:pt idx="3">
                  <c:v>0.9719957983193277</c:v>
                </c:pt>
                <c:pt idx="4">
                  <c:v>0.9509803921568627</c:v>
                </c:pt>
              </c:numCache>
            </c:numRef>
          </c:val>
          <c:extLst>
            <c:ext xmlns:c16="http://schemas.microsoft.com/office/drawing/2014/chart" uri="{C3380CC4-5D6E-409C-BE32-E72D297353CC}">
              <c16:uniqueId val="{00000027-D586-4C7D-9C6E-1853048D9ECF}"/>
            </c:ext>
          </c:extLst>
        </c:ser>
        <c:ser>
          <c:idx val="0"/>
          <c:order val="1"/>
          <c:tx>
            <c:strRef>
              <c:f>'Figures 26-31'!$K$10</c:f>
              <c:strCache>
                <c:ptCount val="1"/>
                <c:pt idx="0">
                  <c:v>European Gas</c:v>
                </c:pt>
              </c:strCache>
            </c:strRef>
          </c:tx>
          <c:spPr>
            <a:solidFill>
              <a:schemeClr val="accent1"/>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26-31'!$L$10:$P$10</c:f>
              <c:numCache>
                <c:formatCode>0%</c:formatCode>
                <c:ptCount val="5"/>
                <c:pt idx="0">
                  <c:v>0.96060924369747891</c:v>
                </c:pt>
                <c:pt idx="1">
                  <c:v>0.96645658263305323</c:v>
                </c:pt>
                <c:pt idx="2">
                  <c:v>0.97058823529411764</c:v>
                </c:pt>
                <c:pt idx="3">
                  <c:v>0.95969887955182065</c:v>
                </c:pt>
                <c:pt idx="4">
                  <c:v>0.95042717086834727</c:v>
                </c:pt>
              </c:numCache>
            </c:numRef>
          </c:val>
          <c:extLst>
            <c:ext xmlns:c16="http://schemas.microsoft.com/office/drawing/2014/chart" uri="{C3380CC4-5D6E-409C-BE32-E72D297353CC}">
              <c16:uniqueId val="{00000000-1F7F-437D-AF6E-D66F1BD85D38}"/>
            </c:ext>
          </c:extLst>
        </c:ser>
        <c:ser>
          <c:idx val="1"/>
          <c:order val="2"/>
          <c:tx>
            <c:strRef>
              <c:f>'Figures 26-31'!$K$11</c:f>
              <c:strCache>
                <c:ptCount val="1"/>
                <c:pt idx="0">
                  <c:v>European RES Downside</c:v>
                </c:pt>
              </c:strCache>
            </c:strRef>
          </c:tx>
          <c:spPr>
            <a:solidFill>
              <a:schemeClr val="accent2"/>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26-31'!$L$11:$P$11</c:f>
              <c:numCache>
                <c:formatCode>0%</c:formatCode>
                <c:ptCount val="5"/>
                <c:pt idx="0">
                  <c:v>0.96078431372549011</c:v>
                </c:pt>
                <c:pt idx="1">
                  <c:v>0.97422969187675079</c:v>
                </c:pt>
                <c:pt idx="2">
                  <c:v>0.97058823529411764</c:v>
                </c:pt>
                <c:pt idx="3">
                  <c:v>0.95819327731092441</c:v>
                </c:pt>
                <c:pt idx="4">
                  <c:v>0.9509803921568627</c:v>
                </c:pt>
              </c:numCache>
            </c:numRef>
          </c:val>
          <c:extLst>
            <c:ext xmlns:c16="http://schemas.microsoft.com/office/drawing/2014/chart" uri="{C3380CC4-5D6E-409C-BE32-E72D297353CC}">
              <c16:uniqueId val="{00000001-1F7F-437D-AF6E-D66F1BD85D38}"/>
            </c:ext>
          </c:extLst>
        </c:ser>
        <c:ser>
          <c:idx val="3"/>
          <c:order val="3"/>
          <c:tx>
            <c:strRef>
              <c:f>'Figures 26-31'!$K$12</c:f>
              <c:strCache>
                <c:ptCount val="1"/>
                <c:pt idx="0">
                  <c:v>European RES Upside</c:v>
                </c:pt>
              </c:strCache>
            </c:strRef>
          </c:tx>
          <c:spPr>
            <a:solidFill>
              <a:schemeClr val="accent4"/>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26-31'!$L$12:$P$12</c:f>
              <c:numCache>
                <c:formatCode>0%</c:formatCode>
                <c:ptCount val="5"/>
                <c:pt idx="0">
                  <c:v>0.96078431372549011</c:v>
                </c:pt>
                <c:pt idx="1">
                  <c:v>0.97932773109243698</c:v>
                </c:pt>
                <c:pt idx="2">
                  <c:v>0.97058823529411764</c:v>
                </c:pt>
                <c:pt idx="3">
                  <c:v>0.98829831932773105</c:v>
                </c:pt>
                <c:pt idx="4">
                  <c:v>0.9509803921568627</c:v>
                </c:pt>
              </c:numCache>
            </c:numRef>
          </c:val>
          <c:extLst>
            <c:ext xmlns:c16="http://schemas.microsoft.com/office/drawing/2014/chart" uri="{C3380CC4-5D6E-409C-BE32-E72D297353CC}">
              <c16:uniqueId val="{00000002-1F7F-437D-AF6E-D66F1BD85D38}"/>
            </c:ext>
          </c:extLst>
        </c:ser>
        <c:ser>
          <c:idx val="4"/>
          <c:order val="4"/>
          <c:tx>
            <c:strRef>
              <c:f>'Figures 26-31'!$K$13</c:f>
              <c:strCache>
                <c:ptCount val="1"/>
                <c:pt idx="0">
                  <c:v>French Nuclear</c:v>
                </c:pt>
              </c:strCache>
            </c:strRef>
          </c:tx>
          <c:spPr>
            <a:solidFill>
              <a:schemeClr val="accent5"/>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26-31'!$L$13:$P$13</c:f>
              <c:numCache>
                <c:formatCode>0%</c:formatCode>
                <c:ptCount val="5"/>
                <c:pt idx="0">
                  <c:v>0.96078431372549011</c:v>
                </c:pt>
                <c:pt idx="1">
                  <c:v>0.97882352941176465</c:v>
                </c:pt>
                <c:pt idx="2">
                  <c:v>0.97058823529411764</c:v>
                </c:pt>
                <c:pt idx="3">
                  <c:v>0.98575630252100832</c:v>
                </c:pt>
                <c:pt idx="4">
                  <c:v>0.9509803921568627</c:v>
                </c:pt>
              </c:numCache>
            </c:numRef>
          </c:val>
          <c:extLst>
            <c:ext xmlns:c16="http://schemas.microsoft.com/office/drawing/2014/chart" uri="{C3380CC4-5D6E-409C-BE32-E72D297353CC}">
              <c16:uniqueId val="{00000003-1F7F-437D-AF6E-D66F1BD85D38}"/>
            </c:ext>
          </c:extLst>
        </c:ser>
        <c:ser>
          <c:idx val="5"/>
          <c:order val="5"/>
          <c:tx>
            <c:strRef>
              <c:f>'Figures 26-31'!$K$14</c:f>
              <c:strCache>
                <c:ptCount val="1"/>
                <c:pt idx="0">
                  <c:v>German Coal Downside</c:v>
                </c:pt>
              </c:strCache>
            </c:strRef>
          </c:tx>
          <c:spPr>
            <a:solidFill>
              <a:schemeClr val="accent6"/>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26-31'!$L$14:$P$14</c:f>
              <c:numCache>
                <c:formatCode>0%</c:formatCode>
                <c:ptCount val="5"/>
                <c:pt idx="0">
                  <c:v>0.96078431372549011</c:v>
                </c:pt>
                <c:pt idx="1">
                  <c:v>0.97586134453781515</c:v>
                </c:pt>
                <c:pt idx="2">
                  <c:v>0.97058823529411764</c:v>
                </c:pt>
                <c:pt idx="3">
                  <c:v>0.95805322128851544</c:v>
                </c:pt>
                <c:pt idx="4">
                  <c:v>0.9509803921568627</c:v>
                </c:pt>
              </c:numCache>
            </c:numRef>
          </c:val>
          <c:extLst>
            <c:ext xmlns:c16="http://schemas.microsoft.com/office/drawing/2014/chart" uri="{C3380CC4-5D6E-409C-BE32-E72D297353CC}">
              <c16:uniqueId val="{00000004-1F7F-437D-AF6E-D66F1BD85D38}"/>
            </c:ext>
          </c:extLst>
        </c:ser>
        <c:ser>
          <c:idx val="6"/>
          <c:order val="6"/>
          <c:tx>
            <c:strRef>
              <c:f>'Figures 26-31'!$K$15</c:f>
              <c:strCache>
                <c:ptCount val="1"/>
                <c:pt idx="0">
                  <c:v>German Coal Upside</c:v>
                </c:pt>
              </c:strCache>
            </c:strRef>
          </c:tx>
          <c:spPr>
            <a:solidFill>
              <a:schemeClr val="accent1">
                <a:lumMod val="60000"/>
              </a:schemeClr>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26-31'!$L$15:$P$15</c:f>
              <c:numCache>
                <c:formatCode>0%</c:formatCode>
                <c:ptCount val="5"/>
                <c:pt idx="0">
                  <c:v>0.96078431372549011</c:v>
                </c:pt>
                <c:pt idx="1">
                  <c:v>0.98039215686274506</c:v>
                </c:pt>
                <c:pt idx="2">
                  <c:v>0.97058823529411764</c:v>
                </c:pt>
                <c:pt idx="3">
                  <c:v>0.9870448179271708</c:v>
                </c:pt>
                <c:pt idx="4">
                  <c:v>0.9509803921568627</c:v>
                </c:pt>
              </c:numCache>
            </c:numRef>
          </c:val>
          <c:extLst>
            <c:ext xmlns:c16="http://schemas.microsoft.com/office/drawing/2014/chart" uri="{C3380CC4-5D6E-409C-BE32-E72D297353CC}">
              <c16:uniqueId val="{00000005-1F7F-437D-AF6E-D66F1BD85D38}"/>
            </c:ext>
          </c:extLst>
        </c:ser>
        <c:ser>
          <c:idx val="7"/>
          <c:order val="7"/>
          <c:tx>
            <c:strRef>
              <c:f>'Figures 26-31'!$K$16</c:f>
              <c:strCache>
                <c:ptCount val="1"/>
                <c:pt idx="0">
                  <c:v>Irish Thermal</c:v>
                </c:pt>
              </c:strCache>
            </c:strRef>
          </c:tx>
          <c:spPr>
            <a:solidFill>
              <a:schemeClr val="accent2">
                <a:lumMod val="60000"/>
              </a:schemeClr>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26-31'!$L$16:$P$16</c:f>
              <c:numCache>
                <c:formatCode>0%</c:formatCode>
                <c:ptCount val="5"/>
                <c:pt idx="0">
                  <c:v>0.96078431372549011</c:v>
                </c:pt>
                <c:pt idx="1">
                  <c:v>0.977766106442577</c:v>
                </c:pt>
                <c:pt idx="2">
                  <c:v>0.97058823529411764</c:v>
                </c:pt>
                <c:pt idx="3">
                  <c:v>0.98562324929971978</c:v>
                </c:pt>
                <c:pt idx="4">
                  <c:v>0.9509803921568627</c:v>
                </c:pt>
              </c:numCache>
            </c:numRef>
          </c:val>
          <c:extLst>
            <c:ext xmlns:c16="http://schemas.microsoft.com/office/drawing/2014/chart" uri="{C3380CC4-5D6E-409C-BE32-E72D297353CC}">
              <c16:uniqueId val="{00000006-1F7F-437D-AF6E-D66F1BD85D38}"/>
            </c:ext>
          </c:extLst>
        </c:ser>
        <c:ser>
          <c:idx val="8"/>
          <c:order val="8"/>
          <c:tx>
            <c:strRef>
              <c:f>'Figures 26-31'!$K$17</c:f>
              <c:strCache>
                <c:ptCount val="1"/>
                <c:pt idx="0">
                  <c:v>NL-BE-PL Gas Downside</c:v>
                </c:pt>
              </c:strCache>
            </c:strRef>
          </c:tx>
          <c:spPr>
            <a:solidFill>
              <a:schemeClr val="accent3">
                <a:lumMod val="60000"/>
              </a:schemeClr>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26-31'!$L$17:$P$17</c:f>
              <c:numCache>
                <c:formatCode>0%</c:formatCode>
                <c:ptCount val="5"/>
                <c:pt idx="0">
                  <c:v>0.96078431372549011</c:v>
                </c:pt>
                <c:pt idx="1">
                  <c:v>0.97525210084033609</c:v>
                </c:pt>
                <c:pt idx="2">
                  <c:v>0.97058823529411764</c:v>
                </c:pt>
                <c:pt idx="3">
                  <c:v>0.95485294117647057</c:v>
                </c:pt>
                <c:pt idx="4">
                  <c:v>0.9509803921568627</c:v>
                </c:pt>
              </c:numCache>
            </c:numRef>
          </c:val>
          <c:extLst>
            <c:ext xmlns:c16="http://schemas.microsoft.com/office/drawing/2014/chart" uri="{C3380CC4-5D6E-409C-BE32-E72D297353CC}">
              <c16:uniqueId val="{00000007-1F7F-437D-AF6E-D66F1BD85D38}"/>
            </c:ext>
          </c:extLst>
        </c:ser>
        <c:ser>
          <c:idx val="9"/>
          <c:order val="9"/>
          <c:tx>
            <c:strRef>
              <c:f>'Figures 26-31'!$K$18</c:f>
              <c:strCache>
                <c:ptCount val="1"/>
                <c:pt idx="0">
                  <c:v>Norway Export</c:v>
                </c:pt>
              </c:strCache>
            </c:strRef>
          </c:tx>
          <c:spPr>
            <a:solidFill>
              <a:schemeClr val="accent4">
                <a:lumMod val="60000"/>
              </a:schemeClr>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26-31'!$L$18:$P$18</c:f>
              <c:numCache>
                <c:formatCode>0%</c:formatCode>
                <c:ptCount val="5"/>
                <c:pt idx="0">
                  <c:v>0.74004201680672266</c:v>
                </c:pt>
                <c:pt idx="1">
                  <c:v>0.69151260504201684</c:v>
                </c:pt>
                <c:pt idx="2">
                  <c:v>0.75709383753501402</c:v>
                </c:pt>
                <c:pt idx="3">
                  <c:v>0.65638655462184881</c:v>
                </c:pt>
                <c:pt idx="4">
                  <c:v>0.72957282913165267</c:v>
                </c:pt>
              </c:numCache>
            </c:numRef>
          </c:val>
          <c:extLst>
            <c:ext xmlns:c16="http://schemas.microsoft.com/office/drawing/2014/chart" uri="{C3380CC4-5D6E-409C-BE32-E72D297353CC}">
              <c16:uniqueId val="{00000008-1F7F-437D-AF6E-D66F1BD85D38}"/>
            </c:ext>
          </c:extLst>
        </c:ser>
        <c:ser>
          <c:idx val="10"/>
          <c:order val="10"/>
          <c:tx>
            <c:strRef>
              <c:f>'Figures 26-31'!$K$19</c:f>
              <c:strCache>
                <c:ptCount val="1"/>
                <c:pt idx="0">
                  <c:v>Celtic Link</c:v>
                </c:pt>
              </c:strCache>
            </c:strRef>
          </c:tx>
          <c:spPr>
            <a:solidFill>
              <a:schemeClr val="accent5">
                <a:lumMod val="60000"/>
              </a:schemeClr>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26-31'!$L$19:$P$19</c:f>
              <c:numCache>
                <c:formatCode>0%</c:formatCode>
                <c:ptCount val="5"/>
                <c:pt idx="0">
                  <c:v>0.96078431372549011</c:v>
                </c:pt>
                <c:pt idx="1">
                  <c:v>0.97864145658263302</c:v>
                </c:pt>
                <c:pt idx="2">
                  <c:v>0.97058823529411764</c:v>
                </c:pt>
                <c:pt idx="3">
                  <c:v>0.98596638655462177</c:v>
                </c:pt>
                <c:pt idx="4">
                  <c:v>0.9509803921568627</c:v>
                </c:pt>
              </c:numCache>
            </c:numRef>
          </c:val>
          <c:extLst>
            <c:ext xmlns:c16="http://schemas.microsoft.com/office/drawing/2014/chart" uri="{C3380CC4-5D6E-409C-BE32-E72D297353CC}">
              <c16:uniqueId val="{00000009-1F7F-437D-AF6E-D66F1BD85D38}"/>
            </c:ext>
          </c:extLst>
        </c:ser>
        <c:ser>
          <c:idx val="11"/>
          <c:order val="11"/>
          <c:tx>
            <c:strRef>
              <c:f>'Figures 26-31'!$K$20</c:f>
              <c:strCache>
                <c:ptCount val="1"/>
                <c:pt idx="0">
                  <c:v>Irish Thermal Celtic Link</c:v>
                </c:pt>
              </c:strCache>
            </c:strRef>
          </c:tx>
          <c:spPr>
            <a:solidFill>
              <a:schemeClr val="accent6">
                <a:lumMod val="60000"/>
              </a:schemeClr>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26-31'!$L$20:$P$20</c:f>
              <c:numCache>
                <c:formatCode>0%</c:formatCode>
                <c:ptCount val="5"/>
                <c:pt idx="0">
                  <c:v>0.96078431372549011</c:v>
                </c:pt>
                <c:pt idx="1">
                  <c:v>0.97887254901960785</c:v>
                </c:pt>
                <c:pt idx="2">
                  <c:v>0.97058823529411764</c:v>
                </c:pt>
                <c:pt idx="3">
                  <c:v>0.98840336134453777</c:v>
                </c:pt>
                <c:pt idx="4">
                  <c:v>0.9509803921568627</c:v>
                </c:pt>
              </c:numCache>
            </c:numRef>
          </c:val>
          <c:extLst>
            <c:ext xmlns:c16="http://schemas.microsoft.com/office/drawing/2014/chart" uri="{C3380CC4-5D6E-409C-BE32-E72D297353CC}">
              <c16:uniqueId val="{0000000A-1F7F-437D-AF6E-D66F1BD85D38}"/>
            </c:ext>
          </c:extLst>
        </c:ser>
        <c:ser>
          <c:idx val="12"/>
          <c:order val="12"/>
          <c:tx>
            <c:strRef>
              <c:f>'Figures 26-31'!$K$21</c:f>
              <c:strCache>
                <c:ptCount val="1"/>
                <c:pt idx="0">
                  <c:v>European Central Case</c:v>
                </c:pt>
              </c:strCache>
            </c:strRef>
          </c:tx>
          <c:spPr>
            <a:solidFill>
              <a:schemeClr val="accent1">
                <a:lumMod val="80000"/>
                <a:lumOff val="20000"/>
              </a:schemeClr>
            </a:solidFill>
            <a:ln>
              <a:noFill/>
            </a:ln>
            <a:effectLst/>
          </c:spPr>
          <c:invertIfNegative val="0"/>
          <c:cat>
            <c:strRef>
              <c:f>'Figures 26-31'!$L$5:$P$5</c:f>
              <c:strCache>
                <c:ptCount val="5"/>
                <c:pt idx="0">
                  <c:v>Central Case</c:v>
                </c:pt>
                <c:pt idx="1">
                  <c:v>Consumer Transformation</c:v>
                </c:pt>
                <c:pt idx="2">
                  <c:v>Falling Short</c:v>
                </c:pt>
                <c:pt idx="3">
                  <c:v>Leading the Way</c:v>
                </c:pt>
                <c:pt idx="4">
                  <c:v>System Transformation</c:v>
                </c:pt>
              </c:strCache>
            </c:strRef>
          </c:cat>
          <c:val>
            <c:numRef>
              <c:f>'Figures 26-31'!$L$21:$P$21</c:f>
              <c:numCache>
                <c:formatCode>0%</c:formatCode>
                <c:ptCount val="5"/>
                <c:pt idx="0">
                  <c:v>0.96078431372549011</c:v>
                </c:pt>
                <c:pt idx="1">
                  <c:v>0.97714285714285709</c:v>
                </c:pt>
                <c:pt idx="2">
                  <c:v>0.97058823529411764</c:v>
                </c:pt>
                <c:pt idx="3">
                  <c:v>0.98498599439775913</c:v>
                </c:pt>
                <c:pt idx="4">
                  <c:v>0.9509803921568627</c:v>
                </c:pt>
              </c:numCache>
            </c:numRef>
          </c:val>
          <c:extLst>
            <c:ext xmlns:c16="http://schemas.microsoft.com/office/drawing/2014/chart" uri="{C3380CC4-5D6E-409C-BE32-E72D297353CC}">
              <c16:uniqueId val="{00000000-3A56-47E7-9262-0C3F0C3DC49A}"/>
            </c:ext>
          </c:extLst>
        </c:ser>
        <c:dLbls>
          <c:showLegendKey val="0"/>
          <c:showVal val="0"/>
          <c:showCatName val="0"/>
          <c:showSerName val="0"/>
          <c:showPercent val="0"/>
          <c:showBubbleSize val="0"/>
        </c:dLbls>
        <c:gapWidth val="219"/>
        <c:overlap val="-27"/>
        <c:axId val="829724144"/>
        <c:axId val="829722832"/>
      </c:barChart>
      <c:catAx>
        <c:axId val="829724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722832"/>
        <c:crosses val="autoZero"/>
        <c:auto val="1"/>
        <c:lblAlgn val="ctr"/>
        <c:lblOffset val="100"/>
        <c:noMultiLvlLbl val="0"/>
      </c:catAx>
      <c:valAx>
        <c:axId val="8297228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724144"/>
        <c:crosses val="autoZero"/>
        <c:crossBetween val="between"/>
        <c:majorUnit val="0.1"/>
      </c:valAx>
      <c:spPr>
        <a:noFill/>
        <a:ln>
          <a:noFill/>
        </a:ln>
        <a:effectLst/>
      </c:spPr>
    </c:plotArea>
    <c:legend>
      <c:legendPos val="b"/>
      <c:layout>
        <c:manualLayout>
          <c:xMode val="edge"/>
          <c:yMode val="edge"/>
          <c:x val="3.9660828364482856E-2"/>
          <c:y val="0.83233165892277106"/>
          <c:w val="0.93384290365939226"/>
          <c:h val="0.1676683410772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722811009437"/>
          <c:y val="3.9154103207076997E-2"/>
          <c:w val="0.82779493886769229"/>
          <c:h val="0.74470067290684605"/>
        </c:manualLayout>
      </c:layout>
      <c:areaChart>
        <c:grouping val="stacked"/>
        <c:varyColors val="0"/>
        <c:ser>
          <c:idx val="0"/>
          <c:order val="0"/>
          <c:tx>
            <c:strRef>
              <c:f>'Figure 32'!$J$5</c:f>
              <c:strCache>
                <c:ptCount val="1"/>
                <c:pt idx="0">
                  <c:v>Belgium</c:v>
                </c:pt>
              </c:strCache>
            </c:strRef>
          </c:tx>
          <c:spPr>
            <a:solidFill>
              <a:schemeClr val="accent1"/>
            </a:solidFill>
            <a:ln>
              <a:noFill/>
            </a:ln>
            <a:effectLst/>
          </c:spPr>
          <c:cat>
            <c:numRef>
              <c:f>'Figure 32'!$H$6:$H$106</c:f>
              <c:numCache>
                <c:formatCode>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'Figure 32'!$J$6:$J$106</c:f>
              <c:numCache>
                <c:formatCode>0.00%</c:formatCode>
                <c:ptCount val="101"/>
                <c:pt idx="0">
                  <c:v>3.2652587195771314E-3</c:v>
                </c:pt>
                <c:pt idx="1">
                  <c:v>4.1113487221941889E-3</c:v>
                </c:pt>
                <c:pt idx="2">
                  <c:v>0</c:v>
                </c:pt>
                <c:pt idx="3">
                  <c:v>3.1420689790098637E-3</c:v>
                </c:pt>
                <c:pt idx="4">
                  <c:v>1.507547774208351E-2</c:v>
                </c:pt>
                <c:pt idx="5">
                  <c:v>3.1234247161476065E-2</c:v>
                </c:pt>
                <c:pt idx="6">
                  <c:v>0</c:v>
                </c:pt>
                <c:pt idx="7">
                  <c:v>0</c:v>
                </c:pt>
                <c:pt idx="8">
                  <c:v>2.9613980714952191E-3</c:v>
                </c:pt>
                <c:pt idx="9">
                  <c:v>0</c:v>
                </c:pt>
                <c:pt idx="10">
                  <c:v>1.7586229393780864E-3</c:v>
                </c:pt>
                <c:pt idx="11">
                  <c:v>9.4666205775215291E-3</c:v>
                </c:pt>
                <c:pt idx="12">
                  <c:v>2.1550305924396895E-2</c:v>
                </c:pt>
                <c:pt idx="13">
                  <c:v>2.5684491703909179E-3</c:v>
                </c:pt>
                <c:pt idx="14">
                  <c:v>3.0431361853017216E-3</c:v>
                </c:pt>
                <c:pt idx="15">
                  <c:v>7.7215161495470322E-3</c:v>
                </c:pt>
                <c:pt idx="16">
                  <c:v>9.1433322683933237E-3</c:v>
                </c:pt>
                <c:pt idx="17">
                  <c:v>2.1592734716342387E-2</c:v>
                </c:pt>
                <c:pt idx="18">
                  <c:v>6.2926507874820126E-2</c:v>
                </c:pt>
                <c:pt idx="19">
                  <c:v>8.3296357112935607E-2</c:v>
                </c:pt>
                <c:pt idx="20">
                  <c:v>6.9028121245924223E-2</c:v>
                </c:pt>
                <c:pt idx="21">
                  <c:v>7.6685279095962969E-2</c:v>
                </c:pt>
                <c:pt idx="22">
                  <c:v>6.0593169894530445E-2</c:v>
                </c:pt>
                <c:pt idx="23">
                  <c:v>8.4818260074849453E-2</c:v>
                </c:pt>
                <c:pt idx="24">
                  <c:v>8.8479778062054593E-2</c:v>
                </c:pt>
                <c:pt idx="25">
                  <c:v>9.1050323725075183E-2</c:v>
                </c:pt>
                <c:pt idx="26">
                  <c:v>9.1849793605125837E-2</c:v>
                </c:pt>
                <c:pt idx="27">
                  <c:v>9.2367418015682712E-2</c:v>
                </c:pt>
                <c:pt idx="28">
                  <c:v>9.6520174244743739E-2</c:v>
                </c:pt>
                <c:pt idx="29">
                  <c:v>9.7087378640776698E-2</c:v>
                </c:pt>
                <c:pt idx="30">
                  <c:v>9.5343969303569157E-2</c:v>
                </c:pt>
                <c:pt idx="31">
                  <c:v>8.9938063268397248E-2</c:v>
                </c:pt>
                <c:pt idx="32">
                  <c:v>8.5942994655171343E-2</c:v>
                </c:pt>
                <c:pt idx="33">
                  <c:v>8.5827296409306919E-2</c:v>
                </c:pt>
                <c:pt idx="34">
                  <c:v>8.9286525321234475E-2</c:v>
                </c:pt>
                <c:pt idx="35">
                  <c:v>9.3408188900333478E-2</c:v>
                </c:pt>
                <c:pt idx="36">
                  <c:v>9.7087378640776698E-2</c:v>
                </c:pt>
                <c:pt idx="37">
                  <c:v>9.6916551906910342E-2</c:v>
                </c:pt>
                <c:pt idx="38">
                  <c:v>9.4922616490462935E-2</c:v>
                </c:pt>
                <c:pt idx="39">
                  <c:v>9.7018756222721769E-2</c:v>
                </c:pt>
                <c:pt idx="40">
                  <c:v>9.6137651621393289E-2</c:v>
                </c:pt>
                <c:pt idx="41">
                  <c:v>9.6502069119056552E-2</c:v>
                </c:pt>
                <c:pt idx="42">
                  <c:v>9.6065406234031675E-2</c:v>
                </c:pt>
                <c:pt idx="43">
                  <c:v>9.6493514811948067E-2</c:v>
                </c:pt>
                <c:pt idx="44">
                  <c:v>9.7040239686237276E-2</c:v>
                </c:pt>
                <c:pt idx="45">
                  <c:v>9.6693631251127329E-2</c:v>
                </c:pt>
                <c:pt idx="46">
                  <c:v>9.7087378640776698E-2</c:v>
                </c:pt>
                <c:pt idx="47">
                  <c:v>9.7023003060750193E-2</c:v>
                </c:pt>
                <c:pt idx="48">
                  <c:v>9.7087378640776698E-2</c:v>
                </c:pt>
                <c:pt idx="49">
                  <c:v>9.7087378640776698E-2</c:v>
                </c:pt>
                <c:pt idx="50">
                  <c:v>9.70667662247965E-2</c:v>
                </c:pt>
                <c:pt idx="51">
                  <c:v>9.7087378640776698E-2</c:v>
                </c:pt>
                <c:pt idx="52">
                  <c:v>9.6929076692826133E-2</c:v>
                </c:pt>
                <c:pt idx="53">
                  <c:v>9.6966521725761881E-2</c:v>
                </c:pt>
                <c:pt idx="54">
                  <c:v>9.700196042743503E-2</c:v>
                </c:pt>
                <c:pt idx="55">
                  <c:v>9.7013145917543397E-2</c:v>
                </c:pt>
                <c:pt idx="56">
                  <c:v>9.7087378640776698E-2</c:v>
                </c:pt>
                <c:pt idx="57">
                  <c:v>9.7076051458888854E-2</c:v>
                </c:pt>
                <c:pt idx="58">
                  <c:v>9.7087378640776698E-2</c:v>
                </c:pt>
                <c:pt idx="59">
                  <c:v>9.7087378640776698E-2</c:v>
                </c:pt>
                <c:pt idx="60">
                  <c:v>9.7087378640776698E-2</c:v>
                </c:pt>
                <c:pt idx="61">
                  <c:v>9.7087378640776698E-2</c:v>
                </c:pt>
                <c:pt idx="62">
                  <c:v>9.7087378640776698E-2</c:v>
                </c:pt>
                <c:pt idx="63">
                  <c:v>9.7087378640776698E-2</c:v>
                </c:pt>
                <c:pt idx="64">
                  <c:v>9.7087378640776698E-2</c:v>
                </c:pt>
                <c:pt idx="65">
                  <c:v>9.7087378640776698E-2</c:v>
                </c:pt>
                <c:pt idx="66">
                  <c:v>9.7087378640776698E-2</c:v>
                </c:pt>
                <c:pt idx="67">
                  <c:v>9.7087378640776698E-2</c:v>
                </c:pt>
                <c:pt idx="68">
                  <c:v>9.7087378640776698E-2</c:v>
                </c:pt>
                <c:pt idx="69">
                  <c:v>9.7087378640776698E-2</c:v>
                </c:pt>
                <c:pt idx="70">
                  <c:v>9.7087378640776698E-2</c:v>
                </c:pt>
                <c:pt idx="71">
                  <c:v>9.7087378640776698E-2</c:v>
                </c:pt>
                <c:pt idx="72">
                  <c:v>9.7087378640776698E-2</c:v>
                </c:pt>
                <c:pt idx="73">
                  <c:v>9.7087378640776698E-2</c:v>
                </c:pt>
                <c:pt idx="74">
                  <c:v>9.7087378640776698E-2</c:v>
                </c:pt>
                <c:pt idx="75">
                  <c:v>9.7087378640776698E-2</c:v>
                </c:pt>
                <c:pt idx="76">
                  <c:v>9.7087378640776698E-2</c:v>
                </c:pt>
                <c:pt idx="77">
                  <c:v>9.7087378640776698E-2</c:v>
                </c:pt>
                <c:pt idx="78">
                  <c:v>9.7087378640776698E-2</c:v>
                </c:pt>
                <c:pt idx="79">
                  <c:v>9.7087378640776698E-2</c:v>
                </c:pt>
                <c:pt idx="80">
                  <c:v>9.7087378640776698E-2</c:v>
                </c:pt>
                <c:pt idx="81">
                  <c:v>9.7087378640776698E-2</c:v>
                </c:pt>
                <c:pt idx="82">
                  <c:v>9.7087378640776698E-2</c:v>
                </c:pt>
                <c:pt idx="83">
                  <c:v>9.7087378640776698E-2</c:v>
                </c:pt>
                <c:pt idx="84">
                  <c:v>9.7087378640776698E-2</c:v>
                </c:pt>
                <c:pt idx="85">
                  <c:v>9.7087378640776698E-2</c:v>
                </c:pt>
                <c:pt idx="86">
                  <c:v>9.7087378640776698E-2</c:v>
                </c:pt>
                <c:pt idx="87">
                  <c:v>9.7087378640776698E-2</c:v>
                </c:pt>
                <c:pt idx="88">
                  <c:v>9.7087378640776698E-2</c:v>
                </c:pt>
                <c:pt idx="89">
                  <c:v>9.7087378640776698E-2</c:v>
                </c:pt>
                <c:pt idx="90">
                  <c:v>9.7087378640776698E-2</c:v>
                </c:pt>
                <c:pt idx="91">
                  <c:v>9.7087378640776698E-2</c:v>
                </c:pt>
                <c:pt idx="92">
                  <c:v>9.7087378640776698E-2</c:v>
                </c:pt>
                <c:pt idx="93">
                  <c:v>9.7087378640776698E-2</c:v>
                </c:pt>
                <c:pt idx="94">
                  <c:v>9.7087378640776698E-2</c:v>
                </c:pt>
                <c:pt idx="95">
                  <c:v>9.7087378640776698E-2</c:v>
                </c:pt>
                <c:pt idx="96">
                  <c:v>9.7087378640776698E-2</c:v>
                </c:pt>
                <c:pt idx="97">
                  <c:v>9.7087378640776698E-2</c:v>
                </c:pt>
                <c:pt idx="98">
                  <c:v>9.7087378640776698E-2</c:v>
                </c:pt>
                <c:pt idx="99">
                  <c:v>9.7087378640776698E-2</c:v>
                </c:pt>
                <c:pt idx="100">
                  <c:v>9.7087378640776698E-2</c:v>
                </c:pt>
              </c:numCache>
            </c:numRef>
          </c:val>
          <c:extLst>
            <c:ext xmlns:c16="http://schemas.microsoft.com/office/drawing/2014/chart" uri="{C3380CC4-5D6E-409C-BE32-E72D297353CC}">
              <c16:uniqueId val="{00000000-C31F-4E55-9AC4-1DF508749786}"/>
            </c:ext>
          </c:extLst>
        </c:ser>
        <c:ser>
          <c:idx val="1"/>
          <c:order val="1"/>
          <c:tx>
            <c:strRef>
              <c:f>'Figure 32'!$K$5</c:f>
              <c:strCache>
                <c:ptCount val="1"/>
                <c:pt idx="0">
                  <c:v>Denmark</c:v>
                </c:pt>
              </c:strCache>
            </c:strRef>
          </c:tx>
          <c:spPr>
            <a:solidFill>
              <a:schemeClr val="accent2"/>
            </a:solidFill>
            <a:ln>
              <a:noFill/>
            </a:ln>
            <a:effectLst/>
          </c:spPr>
          <c:cat>
            <c:numRef>
              <c:f>'Figure 32'!$H$6:$H$106</c:f>
              <c:numCache>
                <c:formatCode>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'Figure 32'!$K$6:$K$106</c:f>
              <c:numCache>
                <c:formatCode>0.00%</c:formatCode>
                <c:ptCount val="101"/>
                <c:pt idx="0">
                  <c:v>2.2110669177862344E-3</c:v>
                </c:pt>
                <c:pt idx="1">
                  <c:v>3.9022575936497328E-3</c:v>
                </c:pt>
                <c:pt idx="2">
                  <c:v>0</c:v>
                </c:pt>
                <c:pt idx="3">
                  <c:v>3.7662168924321462E-3</c:v>
                </c:pt>
                <c:pt idx="4">
                  <c:v>2.2773247082723082E-2</c:v>
                </c:pt>
                <c:pt idx="5">
                  <c:v>2.130855136780789E-2</c:v>
                </c:pt>
                <c:pt idx="6">
                  <c:v>0.13448399856166846</c:v>
                </c:pt>
                <c:pt idx="7">
                  <c:v>0.13592233009708737</c:v>
                </c:pt>
                <c:pt idx="8">
                  <c:v>5.5886118718736812E-2</c:v>
                </c:pt>
                <c:pt idx="9">
                  <c:v>0</c:v>
                </c:pt>
                <c:pt idx="10">
                  <c:v>1.4877337167838723E-2</c:v>
                </c:pt>
                <c:pt idx="11">
                  <c:v>7.7141891831978587E-2</c:v>
                </c:pt>
                <c:pt idx="12">
                  <c:v>7.9119572740639799E-2</c:v>
                </c:pt>
                <c:pt idx="13">
                  <c:v>0.13079434942810977</c:v>
                </c:pt>
                <c:pt idx="14">
                  <c:v>0.13047482216352957</c:v>
                </c:pt>
                <c:pt idx="15">
                  <c:v>0.10028219409879785</c:v>
                </c:pt>
                <c:pt idx="16">
                  <c:v>0.12361304805426458</c:v>
                </c:pt>
                <c:pt idx="17">
                  <c:v>0.12773875344295535</c:v>
                </c:pt>
                <c:pt idx="18">
                  <c:v>0.13367530721603371</c:v>
                </c:pt>
                <c:pt idx="19">
                  <c:v>0.1334046746521213</c:v>
                </c:pt>
                <c:pt idx="20">
                  <c:v>0.13518872303052071</c:v>
                </c:pt>
                <c:pt idx="21">
                  <c:v>0.13321048746084477</c:v>
                </c:pt>
                <c:pt idx="22">
                  <c:v>0.13406750106978757</c:v>
                </c:pt>
                <c:pt idx="23">
                  <c:v>0.13592233009708737</c:v>
                </c:pt>
                <c:pt idx="24">
                  <c:v>0.13488525924962794</c:v>
                </c:pt>
                <c:pt idx="25">
                  <c:v>0.13501970461549112</c:v>
                </c:pt>
                <c:pt idx="26">
                  <c:v>0.13560063993434945</c:v>
                </c:pt>
                <c:pt idx="27">
                  <c:v>0.13541800455865113</c:v>
                </c:pt>
                <c:pt idx="28">
                  <c:v>0.13592233009708737</c:v>
                </c:pt>
                <c:pt idx="29">
                  <c:v>0.13592233009708737</c:v>
                </c:pt>
                <c:pt idx="30">
                  <c:v>0.13560063993434945</c:v>
                </c:pt>
                <c:pt idx="31">
                  <c:v>0.13509859535683685</c:v>
                </c:pt>
                <c:pt idx="32">
                  <c:v>0.13484538107593902</c:v>
                </c:pt>
                <c:pt idx="33">
                  <c:v>0.13486664740436644</c:v>
                </c:pt>
                <c:pt idx="34">
                  <c:v>0.13590371825182587</c:v>
                </c:pt>
                <c:pt idx="35">
                  <c:v>0.13573389974393421</c:v>
                </c:pt>
                <c:pt idx="36">
                  <c:v>0.13592233009708737</c:v>
                </c:pt>
                <c:pt idx="37">
                  <c:v>0.13592233009708737</c:v>
                </c:pt>
                <c:pt idx="38">
                  <c:v>0.13575653879974683</c:v>
                </c:pt>
                <c:pt idx="39">
                  <c:v>0.13592233009708737</c:v>
                </c:pt>
                <c:pt idx="40">
                  <c:v>0.13592233009708737</c:v>
                </c:pt>
                <c:pt idx="41">
                  <c:v>0.13588782091789239</c:v>
                </c:pt>
                <c:pt idx="42">
                  <c:v>0.13591375531410058</c:v>
                </c:pt>
                <c:pt idx="43">
                  <c:v>0.13592233009708737</c:v>
                </c:pt>
                <c:pt idx="44">
                  <c:v>0.13592233009708737</c:v>
                </c:pt>
                <c:pt idx="45">
                  <c:v>0.13592233009708737</c:v>
                </c:pt>
                <c:pt idx="46">
                  <c:v>0.13590908592833786</c:v>
                </c:pt>
                <c:pt idx="47">
                  <c:v>0.13592233009708737</c:v>
                </c:pt>
                <c:pt idx="48">
                  <c:v>0.13592233009708737</c:v>
                </c:pt>
                <c:pt idx="49">
                  <c:v>0.13592233009708737</c:v>
                </c:pt>
                <c:pt idx="50">
                  <c:v>0.13592233009708737</c:v>
                </c:pt>
                <c:pt idx="51">
                  <c:v>0.13592233009708737</c:v>
                </c:pt>
                <c:pt idx="52">
                  <c:v>0.13592233009708737</c:v>
                </c:pt>
                <c:pt idx="53">
                  <c:v>0.13592233009708737</c:v>
                </c:pt>
                <c:pt idx="54">
                  <c:v>0.13592233009708737</c:v>
                </c:pt>
                <c:pt idx="55">
                  <c:v>0.13592233009708737</c:v>
                </c:pt>
                <c:pt idx="56">
                  <c:v>0.13592233009708737</c:v>
                </c:pt>
                <c:pt idx="57">
                  <c:v>0.13592233009708737</c:v>
                </c:pt>
                <c:pt idx="58">
                  <c:v>0.13592233009708737</c:v>
                </c:pt>
                <c:pt idx="59">
                  <c:v>0.13592233009708737</c:v>
                </c:pt>
                <c:pt idx="60">
                  <c:v>0.13592233009708737</c:v>
                </c:pt>
                <c:pt idx="61">
                  <c:v>0.13592233009708737</c:v>
                </c:pt>
                <c:pt idx="62">
                  <c:v>0.13592233009708737</c:v>
                </c:pt>
                <c:pt idx="63">
                  <c:v>0.13592233009708737</c:v>
                </c:pt>
                <c:pt idx="64">
                  <c:v>0.13592233009708737</c:v>
                </c:pt>
                <c:pt idx="65">
                  <c:v>0.13592233009708737</c:v>
                </c:pt>
                <c:pt idx="66">
                  <c:v>0.13592233009708737</c:v>
                </c:pt>
                <c:pt idx="67">
                  <c:v>0.13592233009708737</c:v>
                </c:pt>
                <c:pt idx="68">
                  <c:v>0.13592233009708737</c:v>
                </c:pt>
                <c:pt idx="69">
                  <c:v>0.13592233009708737</c:v>
                </c:pt>
                <c:pt idx="70">
                  <c:v>0.13592233009708737</c:v>
                </c:pt>
                <c:pt idx="71">
                  <c:v>0.13592233009708737</c:v>
                </c:pt>
                <c:pt idx="72">
                  <c:v>0.13592233009708737</c:v>
                </c:pt>
                <c:pt idx="73">
                  <c:v>0.13592233009708737</c:v>
                </c:pt>
                <c:pt idx="74">
                  <c:v>0.13592233009708737</c:v>
                </c:pt>
                <c:pt idx="75">
                  <c:v>0.13592233009708737</c:v>
                </c:pt>
                <c:pt idx="76">
                  <c:v>0.13592233009708737</c:v>
                </c:pt>
                <c:pt idx="77">
                  <c:v>0.13592233009708737</c:v>
                </c:pt>
                <c:pt idx="78">
                  <c:v>0.13592233009708737</c:v>
                </c:pt>
                <c:pt idx="79">
                  <c:v>0.13592233009708737</c:v>
                </c:pt>
                <c:pt idx="80">
                  <c:v>0.13592233009708737</c:v>
                </c:pt>
                <c:pt idx="81">
                  <c:v>0.13592233009708737</c:v>
                </c:pt>
                <c:pt idx="82">
                  <c:v>0.13592233009708737</c:v>
                </c:pt>
                <c:pt idx="83">
                  <c:v>0.13592233009708737</c:v>
                </c:pt>
                <c:pt idx="84">
                  <c:v>0.13592233009708737</c:v>
                </c:pt>
                <c:pt idx="85">
                  <c:v>0.13592233009708737</c:v>
                </c:pt>
                <c:pt idx="86">
                  <c:v>0.13592233009708737</c:v>
                </c:pt>
                <c:pt idx="87">
                  <c:v>0.13592233009708737</c:v>
                </c:pt>
                <c:pt idx="88">
                  <c:v>0.13592233009708737</c:v>
                </c:pt>
                <c:pt idx="89">
                  <c:v>0.13592233009708737</c:v>
                </c:pt>
                <c:pt idx="90">
                  <c:v>0.13592233009708737</c:v>
                </c:pt>
                <c:pt idx="91">
                  <c:v>0.13592233009708737</c:v>
                </c:pt>
                <c:pt idx="92">
                  <c:v>0.13592233009708737</c:v>
                </c:pt>
                <c:pt idx="93">
                  <c:v>0.13592233009708737</c:v>
                </c:pt>
                <c:pt idx="94">
                  <c:v>0.13592233009708737</c:v>
                </c:pt>
                <c:pt idx="95">
                  <c:v>0.13592233009708737</c:v>
                </c:pt>
                <c:pt idx="96">
                  <c:v>0.13592233009708737</c:v>
                </c:pt>
                <c:pt idx="97">
                  <c:v>0.13592233009708737</c:v>
                </c:pt>
                <c:pt idx="98">
                  <c:v>0.13592233009708737</c:v>
                </c:pt>
                <c:pt idx="99">
                  <c:v>0.13592233009708737</c:v>
                </c:pt>
                <c:pt idx="100">
                  <c:v>0.13592233009708735</c:v>
                </c:pt>
              </c:numCache>
            </c:numRef>
          </c:val>
          <c:extLst>
            <c:ext xmlns:c16="http://schemas.microsoft.com/office/drawing/2014/chart" uri="{C3380CC4-5D6E-409C-BE32-E72D297353CC}">
              <c16:uniqueId val="{00000000-C467-43B8-8950-271FF4999643}"/>
            </c:ext>
          </c:extLst>
        </c:ser>
        <c:ser>
          <c:idx val="2"/>
          <c:order val="2"/>
          <c:tx>
            <c:strRef>
              <c:f>'Figure 32'!$L$5</c:f>
              <c:strCache>
                <c:ptCount val="1"/>
                <c:pt idx="0">
                  <c:v>France</c:v>
                </c:pt>
              </c:strCache>
            </c:strRef>
          </c:tx>
          <c:spPr>
            <a:solidFill>
              <a:schemeClr val="accent3"/>
            </a:solidFill>
            <a:ln>
              <a:noFill/>
            </a:ln>
            <a:effectLst/>
          </c:spPr>
          <c:cat>
            <c:numRef>
              <c:f>'Figure 32'!$H$6:$H$106</c:f>
              <c:numCache>
                <c:formatCode>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'Figure 32'!$L$6:$L$106</c:f>
              <c:numCache>
                <c:formatCode>0.00%</c:formatCode>
                <c:ptCount val="101"/>
                <c:pt idx="0">
                  <c:v>1.1587193391814791E-4</c:v>
                </c:pt>
                <c:pt idx="1">
                  <c:v>0</c:v>
                </c:pt>
                <c:pt idx="2">
                  <c:v>0</c:v>
                </c:pt>
                <c:pt idx="3">
                  <c:v>0</c:v>
                </c:pt>
                <c:pt idx="4">
                  <c:v>6.4416985244472309E-4</c:v>
                </c:pt>
                <c:pt idx="5">
                  <c:v>2.0575509541180506E-3</c:v>
                </c:pt>
                <c:pt idx="6">
                  <c:v>0</c:v>
                </c:pt>
                <c:pt idx="7">
                  <c:v>0</c:v>
                </c:pt>
                <c:pt idx="8">
                  <c:v>9.802871168202909E-4</c:v>
                </c:pt>
                <c:pt idx="9">
                  <c:v>0</c:v>
                </c:pt>
                <c:pt idx="10">
                  <c:v>0</c:v>
                </c:pt>
                <c:pt idx="11">
                  <c:v>2.7408861551653846E-3</c:v>
                </c:pt>
                <c:pt idx="12">
                  <c:v>4.3175253766664758E-3</c:v>
                </c:pt>
                <c:pt idx="13">
                  <c:v>2.3478025424180439E-4</c:v>
                </c:pt>
                <c:pt idx="14">
                  <c:v>1.1385900664412904E-5</c:v>
                </c:pt>
                <c:pt idx="15">
                  <c:v>4.4287991592031409E-3</c:v>
                </c:pt>
                <c:pt idx="16">
                  <c:v>4.0928603582499742E-3</c:v>
                </c:pt>
                <c:pt idx="17">
                  <c:v>8.1057028725079125E-3</c:v>
                </c:pt>
                <c:pt idx="18">
                  <c:v>5.8923076024180489E-3</c:v>
                </c:pt>
                <c:pt idx="19">
                  <c:v>5.7402043040525874E-3</c:v>
                </c:pt>
                <c:pt idx="20">
                  <c:v>7.0299379960081718E-3</c:v>
                </c:pt>
                <c:pt idx="21">
                  <c:v>9.1716528650857033E-3</c:v>
                </c:pt>
                <c:pt idx="22">
                  <c:v>6.0062250264113371E-3</c:v>
                </c:pt>
                <c:pt idx="23">
                  <c:v>4.369173459163384E-3</c:v>
                </c:pt>
                <c:pt idx="24">
                  <c:v>1.2542259404760956E-2</c:v>
                </c:pt>
                <c:pt idx="25">
                  <c:v>1.7157898686961735E-2</c:v>
                </c:pt>
                <c:pt idx="26">
                  <c:v>1.7491007414085994E-2</c:v>
                </c:pt>
                <c:pt idx="27">
                  <c:v>2.155232543081179E-2</c:v>
                </c:pt>
                <c:pt idx="28">
                  <c:v>3.6309542934660475E-3</c:v>
                </c:pt>
                <c:pt idx="29">
                  <c:v>0</c:v>
                </c:pt>
                <c:pt idx="30">
                  <c:v>2.4896708199909898E-2</c:v>
                </c:pt>
                <c:pt idx="31">
                  <c:v>0.10874757947197859</c:v>
                </c:pt>
                <c:pt idx="32">
                  <c:v>0.16506218031133912</c:v>
                </c:pt>
                <c:pt idx="33">
                  <c:v>0.22614289079550801</c:v>
                </c:pt>
                <c:pt idx="34">
                  <c:v>0.26058309854527267</c:v>
                </c:pt>
                <c:pt idx="35">
                  <c:v>0.32958872197706818</c:v>
                </c:pt>
                <c:pt idx="36">
                  <c:v>0.38636902821639052</c:v>
                </c:pt>
                <c:pt idx="37">
                  <c:v>0.37295505078925201</c:v>
                </c:pt>
                <c:pt idx="38">
                  <c:v>0.37996912751797929</c:v>
                </c:pt>
                <c:pt idx="39">
                  <c:v>0.37936799963096968</c:v>
                </c:pt>
                <c:pt idx="40">
                  <c:v>0.37992039519718301</c:v>
                </c:pt>
                <c:pt idx="41">
                  <c:v>0.38175075722991303</c:v>
                </c:pt>
                <c:pt idx="42">
                  <c:v>0.38117951207919565</c:v>
                </c:pt>
                <c:pt idx="43">
                  <c:v>0.38247799543737898</c:v>
                </c:pt>
                <c:pt idx="44">
                  <c:v>0.38325197807662975</c:v>
                </c:pt>
                <c:pt idx="45">
                  <c:v>0.38547110772502796</c:v>
                </c:pt>
                <c:pt idx="46">
                  <c:v>0.38495800887630405</c:v>
                </c:pt>
                <c:pt idx="47">
                  <c:v>0.38569852091886292</c:v>
                </c:pt>
                <c:pt idx="48">
                  <c:v>0.38555374707538392</c:v>
                </c:pt>
                <c:pt idx="49">
                  <c:v>0.38636775823722097</c:v>
                </c:pt>
                <c:pt idx="50">
                  <c:v>0.38732026039319145</c:v>
                </c:pt>
                <c:pt idx="51">
                  <c:v>0.38734302914806645</c:v>
                </c:pt>
                <c:pt idx="52">
                  <c:v>0.38693860340199926</c:v>
                </c:pt>
                <c:pt idx="53">
                  <c:v>0.38729952392969058</c:v>
                </c:pt>
                <c:pt idx="54">
                  <c:v>0.38769807106614962</c:v>
                </c:pt>
                <c:pt idx="55">
                  <c:v>0.387773061624333</c:v>
                </c:pt>
                <c:pt idx="56">
                  <c:v>0.38813786874453732</c:v>
                </c:pt>
                <c:pt idx="57">
                  <c:v>0.38832419281164904</c:v>
                </c:pt>
                <c:pt idx="58">
                  <c:v>0.38834924818692657</c:v>
                </c:pt>
                <c:pt idx="59">
                  <c:v>0.38834951456310679</c:v>
                </c:pt>
                <c:pt idx="60">
                  <c:v>0.38834951456310679</c:v>
                </c:pt>
                <c:pt idx="61">
                  <c:v>0.38834951456310679</c:v>
                </c:pt>
                <c:pt idx="62">
                  <c:v>0.38834951456310679</c:v>
                </c:pt>
                <c:pt idx="63">
                  <c:v>0.38834951456310679</c:v>
                </c:pt>
                <c:pt idx="64">
                  <c:v>0.38834951456310679</c:v>
                </c:pt>
                <c:pt idx="65">
                  <c:v>0.38834951456310679</c:v>
                </c:pt>
                <c:pt idx="66">
                  <c:v>0.38834951456310679</c:v>
                </c:pt>
                <c:pt idx="67">
                  <c:v>0.38834951456310679</c:v>
                </c:pt>
                <c:pt idx="68">
                  <c:v>0.38834951456310679</c:v>
                </c:pt>
                <c:pt idx="69">
                  <c:v>0.38834951456310679</c:v>
                </c:pt>
                <c:pt idx="70">
                  <c:v>0.38834951456310679</c:v>
                </c:pt>
                <c:pt idx="71">
                  <c:v>0.38834951456310679</c:v>
                </c:pt>
                <c:pt idx="72">
                  <c:v>0.38834951456310679</c:v>
                </c:pt>
                <c:pt idx="73">
                  <c:v>0.38834951456310679</c:v>
                </c:pt>
                <c:pt idx="74">
                  <c:v>0.38834951456310679</c:v>
                </c:pt>
                <c:pt idx="75">
                  <c:v>0.38834951456310679</c:v>
                </c:pt>
                <c:pt idx="76">
                  <c:v>0.38834951456310679</c:v>
                </c:pt>
                <c:pt idx="77">
                  <c:v>0.38834951456310679</c:v>
                </c:pt>
                <c:pt idx="78">
                  <c:v>0.38834951456310679</c:v>
                </c:pt>
                <c:pt idx="79">
                  <c:v>0.38834951456310679</c:v>
                </c:pt>
                <c:pt idx="80">
                  <c:v>0.38834951456310679</c:v>
                </c:pt>
                <c:pt idx="81">
                  <c:v>0.38834951456310679</c:v>
                </c:pt>
                <c:pt idx="82">
                  <c:v>0.38834951456310679</c:v>
                </c:pt>
                <c:pt idx="83">
                  <c:v>0.38834951456310679</c:v>
                </c:pt>
                <c:pt idx="84">
                  <c:v>0.38834951456310679</c:v>
                </c:pt>
                <c:pt idx="85">
                  <c:v>0.38834951456310679</c:v>
                </c:pt>
                <c:pt idx="86">
                  <c:v>0.38834951456310679</c:v>
                </c:pt>
                <c:pt idx="87">
                  <c:v>0.38834951456310679</c:v>
                </c:pt>
                <c:pt idx="88">
                  <c:v>0.38834951456310679</c:v>
                </c:pt>
                <c:pt idx="89">
                  <c:v>0.38834951456310679</c:v>
                </c:pt>
                <c:pt idx="90">
                  <c:v>0.38834951456310679</c:v>
                </c:pt>
                <c:pt idx="91">
                  <c:v>0.38834951456310679</c:v>
                </c:pt>
                <c:pt idx="92">
                  <c:v>0.38834951456310679</c:v>
                </c:pt>
                <c:pt idx="93">
                  <c:v>0.38834951456310679</c:v>
                </c:pt>
                <c:pt idx="94">
                  <c:v>0.38834951456310679</c:v>
                </c:pt>
                <c:pt idx="95">
                  <c:v>0.38834951456310679</c:v>
                </c:pt>
                <c:pt idx="96">
                  <c:v>0.38834951456310679</c:v>
                </c:pt>
                <c:pt idx="97">
                  <c:v>0.38834951456310679</c:v>
                </c:pt>
                <c:pt idx="98">
                  <c:v>0.38834951456310679</c:v>
                </c:pt>
                <c:pt idx="99">
                  <c:v>0.38834951456310679</c:v>
                </c:pt>
                <c:pt idx="100">
                  <c:v>0.38834951456310679</c:v>
                </c:pt>
              </c:numCache>
            </c:numRef>
          </c:val>
          <c:extLst>
            <c:ext xmlns:c16="http://schemas.microsoft.com/office/drawing/2014/chart" uri="{C3380CC4-5D6E-409C-BE32-E72D297353CC}">
              <c16:uniqueId val="{00000001-C467-43B8-8950-271FF4999643}"/>
            </c:ext>
          </c:extLst>
        </c:ser>
        <c:ser>
          <c:idx val="3"/>
          <c:order val="3"/>
          <c:tx>
            <c:strRef>
              <c:f>'Figure 32'!$M$5</c:f>
              <c:strCache>
                <c:ptCount val="1"/>
                <c:pt idx="0">
                  <c:v>Ireland</c:v>
                </c:pt>
              </c:strCache>
            </c:strRef>
          </c:tx>
          <c:spPr>
            <a:solidFill>
              <a:schemeClr val="accent4"/>
            </a:solidFill>
            <a:ln>
              <a:noFill/>
            </a:ln>
            <a:effectLst/>
          </c:spPr>
          <c:cat>
            <c:numRef>
              <c:f>'Figure 32'!$H$6:$H$106</c:f>
              <c:numCache>
                <c:formatCode>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'Figure 32'!$M$6:$M$106</c:f>
              <c:numCache>
                <c:formatCode>0.00%</c:formatCode>
                <c:ptCount val="101"/>
                <c:pt idx="0">
                  <c:v>8.2164225766575873E-3</c:v>
                </c:pt>
                <c:pt idx="1">
                  <c:v>5.5542071906632615E-3</c:v>
                </c:pt>
                <c:pt idx="2">
                  <c:v>0</c:v>
                </c:pt>
                <c:pt idx="3">
                  <c:v>6.2035949460897159E-3</c:v>
                </c:pt>
                <c:pt idx="4">
                  <c:v>1.9684027677640312E-2</c:v>
                </c:pt>
                <c:pt idx="5">
                  <c:v>2.9000364886853293E-2</c:v>
                </c:pt>
                <c:pt idx="6">
                  <c:v>1.4364559852008696E-3</c:v>
                </c:pt>
                <c:pt idx="7">
                  <c:v>0</c:v>
                </c:pt>
                <c:pt idx="8">
                  <c:v>8.1450713345698506E-2</c:v>
                </c:pt>
                <c:pt idx="9">
                  <c:v>0.14563106796116504</c:v>
                </c:pt>
                <c:pt idx="10">
                  <c:v>0.12422087930713571</c:v>
                </c:pt>
                <c:pt idx="11">
                  <c:v>7.1529524607540501E-2</c:v>
                </c:pt>
                <c:pt idx="12">
                  <c:v>5.9829132335194532E-2</c:v>
                </c:pt>
                <c:pt idx="13">
                  <c:v>6.1445180297664184E-3</c:v>
                </c:pt>
                <c:pt idx="14">
                  <c:v>8.8750150789139257E-3</c:v>
                </c:pt>
                <c:pt idx="15">
                  <c:v>5.1855810311111888E-2</c:v>
                </c:pt>
                <c:pt idx="16">
                  <c:v>6.1391862926679475E-2</c:v>
                </c:pt>
                <c:pt idx="17">
                  <c:v>5.9200511096202543E-2</c:v>
                </c:pt>
                <c:pt idx="18">
                  <c:v>3.3412038977797438E-2</c:v>
                </c:pt>
                <c:pt idx="19">
                  <c:v>2.0408724674239785E-2</c:v>
                </c:pt>
                <c:pt idx="20">
                  <c:v>4.4435438324927204E-2</c:v>
                </c:pt>
                <c:pt idx="21">
                  <c:v>5.4843903597632353E-2</c:v>
                </c:pt>
                <c:pt idx="22">
                  <c:v>8.43900949377097E-2</c:v>
                </c:pt>
                <c:pt idx="23">
                  <c:v>7.0966990797480617E-2</c:v>
                </c:pt>
                <c:pt idx="24">
                  <c:v>7.9025497563236763E-2</c:v>
                </c:pt>
                <c:pt idx="25">
                  <c:v>8.7740501768981766E-2</c:v>
                </c:pt>
                <c:pt idx="26">
                  <c:v>0.10309515990087828</c:v>
                </c:pt>
                <c:pt idx="27">
                  <c:v>0.11704730552340256</c:v>
                </c:pt>
                <c:pt idx="28">
                  <c:v>0.14187423942681632</c:v>
                </c:pt>
                <c:pt idx="29">
                  <c:v>0.14563106796116504</c:v>
                </c:pt>
                <c:pt idx="30">
                  <c:v>0.12813621223595109</c:v>
                </c:pt>
                <c:pt idx="31">
                  <c:v>9.3687911978020538E-2</c:v>
                </c:pt>
                <c:pt idx="32">
                  <c:v>9.1955579470680712E-2</c:v>
                </c:pt>
                <c:pt idx="33">
                  <c:v>8.3951683089342422E-2</c:v>
                </c:pt>
                <c:pt idx="34">
                  <c:v>8.7988190641749758E-2</c:v>
                </c:pt>
                <c:pt idx="35">
                  <c:v>5.4852039285696125E-2</c:v>
                </c:pt>
                <c:pt idx="36">
                  <c:v>2.1588145972816978E-3</c:v>
                </c:pt>
                <c:pt idx="37">
                  <c:v>2.1685733764154592E-2</c:v>
                </c:pt>
                <c:pt idx="38">
                  <c:v>2.6314840588466563E-2</c:v>
                </c:pt>
                <c:pt idx="39">
                  <c:v>3.3031332424103617E-2</c:v>
                </c:pt>
                <c:pt idx="40">
                  <c:v>4.1417368135083753E-2</c:v>
                </c:pt>
                <c:pt idx="41">
                  <c:v>4.716626913067512E-2</c:v>
                </c:pt>
                <c:pt idx="42">
                  <c:v>5.5881141790946137E-2</c:v>
                </c:pt>
                <c:pt idx="43">
                  <c:v>6.0556591555714426E-2</c:v>
                </c:pt>
                <c:pt idx="44">
                  <c:v>6.6484083339479125E-2</c:v>
                </c:pt>
                <c:pt idx="45">
                  <c:v>7.2003967017085183E-2</c:v>
                </c:pt>
                <c:pt idx="46">
                  <c:v>7.8084386523001356E-2</c:v>
                </c:pt>
                <c:pt idx="47">
                  <c:v>8.3469102661243008E-2</c:v>
                </c:pt>
                <c:pt idx="48">
                  <c:v>8.9407890222196876E-2</c:v>
                </c:pt>
                <c:pt idx="49">
                  <c:v>9.5089667401431668E-2</c:v>
                </c:pt>
                <c:pt idx="50">
                  <c:v>0.10042991039373232</c:v>
                </c:pt>
                <c:pt idx="51">
                  <c:v>0.10740899971958678</c:v>
                </c:pt>
                <c:pt idx="52">
                  <c:v>0.11480480758086058</c:v>
                </c:pt>
                <c:pt idx="53">
                  <c:v>0.12148561163057076</c:v>
                </c:pt>
                <c:pt idx="54">
                  <c:v>0.12738941363706202</c:v>
                </c:pt>
                <c:pt idx="55">
                  <c:v>0.1343946151201208</c:v>
                </c:pt>
                <c:pt idx="56">
                  <c:v>0.13953562499307773</c:v>
                </c:pt>
                <c:pt idx="57">
                  <c:v>0.14348274296612057</c:v>
                </c:pt>
                <c:pt idx="58">
                  <c:v>0.14548450660906762</c:v>
                </c:pt>
                <c:pt idx="59">
                  <c:v>0.14563106796116504</c:v>
                </c:pt>
                <c:pt idx="60">
                  <c:v>0.14563106796116504</c:v>
                </c:pt>
                <c:pt idx="61">
                  <c:v>0.14563106796116504</c:v>
                </c:pt>
                <c:pt idx="62">
                  <c:v>0.14563106796116504</c:v>
                </c:pt>
                <c:pt idx="63">
                  <c:v>0.14563106796116504</c:v>
                </c:pt>
                <c:pt idx="64">
                  <c:v>0.14563106796116504</c:v>
                </c:pt>
                <c:pt idx="65">
                  <c:v>0.14563106796116504</c:v>
                </c:pt>
                <c:pt idx="66">
                  <c:v>0.14563106796116504</c:v>
                </c:pt>
                <c:pt idx="67">
                  <c:v>0.14563106796116504</c:v>
                </c:pt>
                <c:pt idx="68">
                  <c:v>0.14563106796116504</c:v>
                </c:pt>
                <c:pt idx="69">
                  <c:v>0.14563106796116504</c:v>
                </c:pt>
                <c:pt idx="70">
                  <c:v>0.14563106796116504</c:v>
                </c:pt>
                <c:pt idx="71">
                  <c:v>0.14563106796116504</c:v>
                </c:pt>
                <c:pt idx="72">
                  <c:v>0.14563106796116504</c:v>
                </c:pt>
                <c:pt idx="73">
                  <c:v>0.14563106796116504</c:v>
                </c:pt>
                <c:pt idx="74">
                  <c:v>0.14563106796116504</c:v>
                </c:pt>
                <c:pt idx="75">
                  <c:v>0.14563106796116504</c:v>
                </c:pt>
                <c:pt idx="76">
                  <c:v>0.14563106796116504</c:v>
                </c:pt>
                <c:pt idx="77">
                  <c:v>0.14563106796116504</c:v>
                </c:pt>
                <c:pt idx="78">
                  <c:v>0.14563106796116504</c:v>
                </c:pt>
                <c:pt idx="79">
                  <c:v>0.14563106796116504</c:v>
                </c:pt>
                <c:pt idx="80">
                  <c:v>0.14563106796116504</c:v>
                </c:pt>
                <c:pt idx="81">
                  <c:v>0.14563106796116504</c:v>
                </c:pt>
                <c:pt idx="82">
                  <c:v>0.14563106796116504</c:v>
                </c:pt>
                <c:pt idx="83">
                  <c:v>0.14563106796116504</c:v>
                </c:pt>
                <c:pt idx="84">
                  <c:v>0.14563106796116504</c:v>
                </c:pt>
                <c:pt idx="85">
                  <c:v>0.14563106796116504</c:v>
                </c:pt>
                <c:pt idx="86">
                  <c:v>0.14563106796116504</c:v>
                </c:pt>
                <c:pt idx="87">
                  <c:v>0.14563106796116504</c:v>
                </c:pt>
                <c:pt idx="88">
                  <c:v>0.14563106796116504</c:v>
                </c:pt>
                <c:pt idx="89">
                  <c:v>0.14563106796116504</c:v>
                </c:pt>
                <c:pt idx="90">
                  <c:v>0.14563106796116504</c:v>
                </c:pt>
                <c:pt idx="91">
                  <c:v>0.14563106796116504</c:v>
                </c:pt>
                <c:pt idx="92">
                  <c:v>0.14563106796116504</c:v>
                </c:pt>
                <c:pt idx="93">
                  <c:v>0.14563106796116504</c:v>
                </c:pt>
                <c:pt idx="94">
                  <c:v>0.14563106796116504</c:v>
                </c:pt>
                <c:pt idx="95">
                  <c:v>0.14563106796116504</c:v>
                </c:pt>
                <c:pt idx="96">
                  <c:v>0.14563106796116504</c:v>
                </c:pt>
                <c:pt idx="97">
                  <c:v>0.14563106796116504</c:v>
                </c:pt>
                <c:pt idx="98">
                  <c:v>0.14563106796116504</c:v>
                </c:pt>
                <c:pt idx="99">
                  <c:v>0.14563106796116504</c:v>
                </c:pt>
                <c:pt idx="100">
                  <c:v>0.14563106796116504</c:v>
                </c:pt>
              </c:numCache>
            </c:numRef>
          </c:val>
          <c:extLst>
            <c:ext xmlns:c16="http://schemas.microsoft.com/office/drawing/2014/chart" uri="{C3380CC4-5D6E-409C-BE32-E72D297353CC}">
              <c16:uniqueId val="{00000002-C467-43B8-8950-271FF4999643}"/>
            </c:ext>
          </c:extLst>
        </c:ser>
        <c:ser>
          <c:idx val="4"/>
          <c:order val="4"/>
          <c:tx>
            <c:strRef>
              <c:f>'Figure 32'!$N$5</c:f>
              <c:strCache>
                <c:ptCount val="1"/>
                <c:pt idx="0">
                  <c:v>Netherlands</c:v>
                </c:pt>
              </c:strCache>
            </c:strRef>
          </c:tx>
          <c:spPr>
            <a:solidFill>
              <a:schemeClr val="accent5"/>
            </a:solidFill>
            <a:ln>
              <a:noFill/>
            </a:ln>
            <a:effectLst/>
          </c:spPr>
          <c:cat>
            <c:numRef>
              <c:f>'Figure 32'!$H$6:$H$106</c:f>
              <c:numCache>
                <c:formatCode>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'Figure 32'!$N$6:$N$106</c:f>
              <c:numCache>
                <c:formatCode>0.00%</c:formatCode>
                <c:ptCount val="101"/>
                <c:pt idx="0">
                  <c:v>7.4348492590700047E-2</c:v>
                </c:pt>
                <c:pt idx="1">
                  <c:v>1.8853727779231371E-2</c:v>
                </c:pt>
                <c:pt idx="2">
                  <c:v>0</c:v>
                </c:pt>
                <c:pt idx="3">
                  <c:v>1.2607264498226538E-2</c:v>
                </c:pt>
                <c:pt idx="4">
                  <c:v>2.9201667331008041E-2</c:v>
                </c:pt>
                <c:pt idx="5">
                  <c:v>7.6868539114149689E-2</c:v>
                </c:pt>
                <c:pt idx="6">
                  <c:v>0</c:v>
                </c:pt>
                <c:pt idx="7">
                  <c:v>0</c:v>
                </c:pt>
                <c:pt idx="8">
                  <c:v>5.3196101920974783E-3</c:v>
                </c:pt>
                <c:pt idx="9">
                  <c:v>0</c:v>
                </c:pt>
                <c:pt idx="10">
                  <c:v>8.331084394674006E-3</c:v>
                </c:pt>
                <c:pt idx="11">
                  <c:v>2.1715890193874991E-2</c:v>
                </c:pt>
                <c:pt idx="12">
                  <c:v>6.3458453688941235E-2</c:v>
                </c:pt>
                <c:pt idx="13">
                  <c:v>9.589404100414059E-2</c:v>
                </c:pt>
                <c:pt idx="14">
                  <c:v>9.6087850549860562E-2</c:v>
                </c:pt>
                <c:pt idx="15">
                  <c:v>9.4820636358532551E-2</c:v>
                </c:pt>
                <c:pt idx="16">
                  <c:v>8.1476919763460776E-2</c:v>
                </c:pt>
                <c:pt idx="17">
                  <c:v>9.2719427211287661E-2</c:v>
                </c:pt>
                <c:pt idx="18">
                  <c:v>9.5494097826615415E-2</c:v>
                </c:pt>
                <c:pt idx="19">
                  <c:v>9.6444263865191282E-2</c:v>
                </c:pt>
                <c:pt idx="20">
                  <c:v>9.5799894551403864E-2</c:v>
                </c:pt>
                <c:pt idx="21">
                  <c:v>9.5967378084609839E-2</c:v>
                </c:pt>
                <c:pt idx="22">
                  <c:v>9.6576392437404193E-2</c:v>
                </c:pt>
                <c:pt idx="23">
                  <c:v>9.6927504544869147E-2</c:v>
                </c:pt>
                <c:pt idx="24">
                  <c:v>9.6994775426432561E-2</c:v>
                </c:pt>
                <c:pt idx="25">
                  <c:v>9.7087378640776698E-2</c:v>
                </c:pt>
                <c:pt idx="26">
                  <c:v>9.6576392437404193E-2</c:v>
                </c:pt>
                <c:pt idx="27">
                  <c:v>9.7087378640776698E-2</c:v>
                </c:pt>
                <c:pt idx="28">
                  <c:v>9.7087378640776698E-2</c:v>
                </c:pt>
                <c:pt idx="29">
                  <c:v>9.7087378640776698E-2</c:v>
                </c:pt>
                <c:pt idx="30">
                  <c:v>9.6754290512035809E-2</c:v>
                </c:pt>
                <c:pt idx="31">
                  <c:v>9.5555089997116732E-2</c:v>
                </c:pt>
                <c:pt idx="32">
                  <c:v>9.593753341895539E-2</c:v>
                </c:pt>
                <c:pt idx="33">
                  <c:v>9.6308045333393752E-2</c:v>
                </c:pt>
                <c:pt idx="34">
                  <c:v>9.705982757485522E-2</c:v>
                </c:pt>
                <c:pt idx="35">
                  <c:v>9.7087378640776698E-2</c:v>
                </c:pt>
                <c:pt idx="36">
                  <c:v>9.7087378640776698E-2</c:v>
                </c:pt>
                <c:pt idx="37">
                  <c:v>9.7087378640776698E-2</c:v>
                </c:pt>
                <c:pt idx="38">
                  <c:v>9.6661511593921418E-2</c:v>
                </c:pt>
                <c:pt idx="39">
                  <c:v>9.7087378640776698E-2</c:v>
                </c:pt>
                <c:pt idx="40">
                  <c:v>9.7087378640776698E-2</c:v>
                </c:pt>
                <c:pt idx="41">
                  <c:v>9.7087378640776698E-2</c:v>
                </c:pt>
                <c:pt idx="42">
                  <c:v>9.7087378640776698E-2</c:v>
                </c:pt>
                <c:pt idx="43">
                  <c:v>9.7087378640776698E-2</c:v>
                </c:pt>
                <c:pt idx="44">
                  <c:v>9.7087378640776698E-2</c:v>
                </c:pt>
                <c:pt idx="45">
                  <c:v>9.7087378640776698E-2</c:v>
                </c:pt>
                <c:pt idx="46">
                  <c:v>9.7087378640776698E-2</c:v>
                </c:pt>
                <c:pt idx="47">
                  <c:v>9.7087378640776698E-2</c:v>
                </c:pt>
                <c:pt idx="48">
                  <c:v>9.6768140206934222E-2</c:v>
                </c:pt>
                <c:pt idx="49">
                  <c:v>9.6918912180065847E-2</c:v>
                </c:pt>
                <c:pt idx="50">
                  <c:v>9.7087378640776698E-2</c:v>
                </c:pt>
                <c:pt idx="51">
                  <c:v>9.6865329712493245E-2</c:v>
                </c:pt>
                <c:pt idx="52">
                  <c:v>9.7087378640776698E-2</c:v>
                </c:pt>
                <c:pt idx="53">
                  <c:v>9.7087378640776698E-2</c:v>
                </c:pt>
                <c:pt idx="54">
                  <c:v>9.7087378640776698E-2</c:v>
                </c:pt>
                <c:pt idx="55">
                  <c:v>9.7087378640776698E-2</c:v>
                </c:pt>
                <c:pt idx="56">
                  <c:v>9.7087378640776698E-2</c:v>
                </c:pt>
                <c:pt idx="57">
                  <c:v>9.7087378640776698E-2</c:v>
                </c:pt>
                <c:pt idx="58">
                  <c:v>9.7087378640776698E-2</c:v>
                </c:pt>
                <c:pt idx="59">
                  <c:v>9.7087378640776698E-2</c:v>
                </c:pt>
                <c:pt idx="60">
                  <c:v>9.7087378640776698E-2</c:v>
                </c:pt>
                <c:pt idx="61">
                  <c:v>9.7087378640776698E-2</c:v>
                </c:pt>
                <c:pt idx="62">
                  <c:v>9.7087378640776698E-2</c:v>
                </c:pt>
                <c:pt idx="63">
                  <c:v>9.7087378640776698E-2</c:v>
                </c:pt>
                <c:pt idx="64">
                  <c:v>9.7087378640776698E-2</c:v>
                </c:pt>
                <c:pt idx="65">
                  <c:v>9.7087378640776698E-2</c:v>
                </c:pt>
                <c:pt idx="66">
                  <c:v>9.7087378640776698E-2</c:v>
                </c:pt>
                <c:pt idx="67">
                  <c:v>9.7087378640776698E-2</c:v>
                </c:pt>
                <c:pt idx="68">
                  <c:v>9.7087378640776698E-2</c:v>
                </c:pt>
                <c:pt idx="69">
                  <c:v>9.7087378640776698E-2</c:v>
                </c:pt>
                <c:pt idx="70">
                  <c:v>9.7087378640776698E-2</c:v>
                </c:pt>
                <c:pt idx="71">
                  <c:v>9.7087378640776698E-2</c:v>
                </c:pt>
                <c:pt idx="72">
                  <c:v>9.7087378640776698E-2</c:v>
                </c:pt>
                <c:pt idx="73">
                  <c:v>9.7087378640776698E-2</c:v>
                </c:pt>
                <c:pt idx="74">
                  <c:v>9.7087378640776698E-2</c:v>
                </c:pt>
                <c:pt idx="75">
                  <c:v>9.7087378640776698E-2</c:v>
                </c:pt>
                <c:pt idx="76">
                  <c:v>9.7087378640776698E-2</c:v>
                </c:pt>
                <c:pt idx="77">
                  <c:v>9.7087378640776698E-2</c:v>
                </c:pt>
                <c:pt idx="78">
                  <c:v>9.7087378640776698E-2</c:v>
                </c:pt>
                <c:pt idx="79">
                  <c:v>9.7087378640776698E-2</c:v>
                </c:pt>
                <c:pt idx="80">
                  <c:v>9.7087378640776698E-2</c:v>
                </c:pt>
                <c:pt idx="81">
                  <c:v>9.7087378640776698E-2</c:v>
                </c:pt>
                <c:pt idx="82">
                  <c:v>9.7087378640776698E-2</c:v>
                </c:pt>
                <c:pt idx="83">
                  <c:v>9.7087378640776698E-2</c:v>
                </c:pt>
                <c:pt idx="84">
                  <c:v>9.7087378640776698E-2</c:v>
                </c:pt>
                <c:pt idx="85">
                  <c:v>9.7087378640776698E-2</c:v>
                </c:pt>
                <c:pt idx="86">
                  <c:v>9.7087378640776698E-2</c:v>
                </c:pt>
                <c:pt idx="87">
                  <c:v>9.7087378640776698E-2</c:v>
                </c:pt>
                <c:pt idx="88">
                  <c:v>9.7087378640776698E-2</c:v>
                </c:pt>
                <c:pt idx="89">
                  <c:v>9.7087378640776698E-2</c:v>
                </c:pt>
                <c:pt idx="90">
                  <c:v>9.7087378640776698E-2</c:v>
                </c:pt>
                <c:pt idx="91">
                  <c:v>9.7087378640776698E-2</c:v>
                </c:pt>
                <c:pt idx="92">
                  <c:v>9.7087378640776698E-2</c:v>
                </c:pt>
                <c:pt idx="93">
                  <c:v>9.7087378640776698E-2</c:v>
                </c:pt>
                <c:pt idx="94">
                  <c:v>9.7087378640776698E-2</c:v>
                </c:pt>
                <c:pt idx="95">
                  <c:v>9.7087378640776698E-2</c:v>
                </c:pt>
                <c:pt idx="96">
                  <c:v>9.7087378640776698E-2</c:v>
                </c:pt>
                <c:pt idx="97">
                  <c:v>9.7087378640776698E-2</c:v>
                </c:pt>
                <c:pt idx="98">
                  <c:v>9.7087378640776698E-2</c:v>
                </c:pt>
                <c:pt idx="99">
                  <c:v>9.7087378640776698E-2</c:v>
                </c:pt>
                <c:pt idx="100">
                  <c:v>9.7087378640776698E-2</c:v>
                </c:pt>
              </c:numCache>
            </c:numRef>
          </c:val>
          <c:extLst>
            <c:ext xmlns:c16="http://schemas.microsoft.com/office/drawing/2014/chart" uri="{C3380CC4-5D6E-409C-BE32-E72D297353CC}">
              <c16:uniqueId val="{00000003-C467-43B8-8950-271FF4999643}"/>
            </c:ext>
          </c:extLst>
        </c:ser>
        <c:ser>
          <c:idx val="5"/>
          <c:order val="5"/>
          <c:tx>
            <c:strRef>
              <c:f>'Figure 32'!$O$5</c:f>
              <c:strCache>
                <c:ptCount val="1"/>
                <c:pt idx="0">
                  <c:v>Norway</c:v>
                </c:pt>
              </c:strCache>
            </c:strRef>
          </c:tx>
          <c:spPr>
            <a:solidFill>
              <a:schemeClr val="accent6"/>
            </a:solidFill>
            <a:ln>
              <a:noFill/>
            </a:ln>
            <a:effectLst/>
          </c:spPr>
          <c:cat>
            <c:numRef>
              <c:f>'Figure 32'!$H$6:$H$106</c:f>
              <c:numCache>
                <c:formatCode>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'Figure 32'!$O$6:$O$106</c:f>
              <c:numCache>
                <c:formatCode>0.00%</c:formatCode>
                <c:ptCount val="101"/>
                <c:pt idx="0">
                  <c:v>0</c:v>
                </c:pt>
                <c:pt idx="1">
                  <c:v>9.9437915176290234E-2</c:v>
                </c:pt>
                <c:pt idx="2">
                  <c:v>0.13592233009708737</c:v>
                </c:pt>
                <c:pt idx="3">
                  <c:v>0.114460909555442</c:v>
                </c:pt>
                <c:pt idx="4">
                  <c:v>8.7276443536024526E-2</c:v>
                </c:pt>
                <c:pt idx="5">
                  <c:v>7.43995912110373E-2</c:v>
                </c:pt>
                <c:pt idx="6">
                  <c:v>0.13592233009708737</c:v>
                </c:pt>
                <c:pt idx="7">
                  <c:v>0.13592233009708737</c:v>
                </c:pt>
                <c:pt idx="8">
                  <c:v>0.13019928461931529</c:v>
                </c:pt>
                <c:pt idx="9">
                  <c:v>0.13592233009708737</c:v>
                </c:pt>
                <c:pt idx="10">
                  <c:v>0.13306080735820133</c:v>
                </c:pt>
                <c:pt idx="11">
                  <c:v>0.11946857434849259</c:v>
                </c:pt>
                <c:pt idx="12">
                  <c:v>0.1073071027082269</c:v>
                </c:pt>
                <c:pt idx="13">
                  <c:v>0.13232650125854009</c:v>
                </c:pt>
                <c:pt idx="14">
                  <c:v>0.13236415391653536</c:v>
                </c:pt>
                <c:pt idx="15">
                  <c:v>0.12805314256515074</c:v>
                </c:pt>
                <c:pt idx="16">
                  <c:v>0.12876852324987226</c:v>
                </c:pt>
                <c:pt idx="17">
                  <c:v>0.1251916198262647</c:v>
                </c:pt>
                <c:pt idx="18">
                  <c:v>0.1316300459887583</c:v>
                </c:pt>
                <c:pt idx="19">
                  <c:v>0.12948390393459377</c:v>
                </c:pt>
                <c:pt idx="20">
                  <c:v>0.13377618804292285</c:v>
                </c:pt>
                <c:pt idx="21">
                  <c:v>0.13377618804292285</c:v>
                </c:pt>
                <c:pt idx="22">
                  <c:v>0.13377618804292285</c:v>
                </c:pt>
                <c:pt idx="23">
                  <c:v>0.13592233009708737</c:v>
                </c:pt>
                <c:pt idx="24">
                  <c:v>0.13449156872764437</c:v>
                </c:pt>
                <c:pt idx="25">
                  <c:v>0.13520694941236586</c:v>
                </c:pt>
                <c:pt idx="26">
                  <c:v>0.13520694941236586</c:v>
                </c:pt>
                <c:pt idx="27">
                  <c:v>0.13520316432937793</c:v>
                </c:pt>
                <c:pt idx="28">
                  <c:v>0.13592233009708737</c:v>
                </c:pt>
                <c:pt idx="29">
                  <c:v>0.13592233009708737</c:v>
                </c:pt>
                <c:pt idx="30">
                  <c:v>0.13377618804292285</c:v>
                </c:pt>
                <c:pt idx="31">
                  <c:v>0.1316300459887583</c:v>
                </c:pt>
                <c:pt idx="32">
                  <c:v>0.13234542667347982</c:v>
                </c:pt>
                <c:pt idx="33">
                  <c:v>0.13091466530403678</c:v>
                </c:pt>
                <c:pt idx="34">
                  <c:v>0.13377618804292285</c:v>
                </c:pt>
                <c:pt idx="35">
                  <c:v>0.13520694941236586</c:v>
                </c:pt>
                <c:pt idx="36">
                  <c:v>0.13592233009708737</c:v>
                </c:pt>
                <c:pt idx="37">
                  <c:v>0.13592233009708737</c:v>
                </c:pt>
                <c:pt idx="38">
                  <c:v>0.13592233009708737</c:v>
                </c:pt>
                <c:pt idx="39">
                  <c:v>0.13592233009708737</c:v>
                </c:pt>
                <c:pt idx="40">
                  <c:v>0.13592233009708737</c:v>
                </c:pt>
                <c:pt idx="41">
                  <c:v>0.13592233009708737</c:v>
                </c:pt>
                <c:pt idx="42">
                  <c:v>0.13592233009708737</c:v>
                </c:pt>
                <c:pt idx="43">
                  <c:v>0.13592233009708737</c:v>
                </c:pt>
                <c:pt idx="44">
                  <c:v>0.13592233009708737</c:v>
                </c:pt>
                <c:pt idx="45">
                  <c:v>0.13592233009708737</c:v>
                </c:pt>
                <c:pt idx="46">
                  <c:v>0.13592233009708737</c:v>
                </c:pt>
                <c:pt idx="47">
                  <c:v>0.13592233009708737</c:v>
                </c:pt>
                <c:pt idx="48">
                  <c:v>0.13592233009708737</c:v>
                </c:pt>
                <c:pt idx="49">
                  <c:v>0.13592233009708737</c:v>
                </c:pt>
                <c:pt idx="50">
                  <c:v>0.13592233009708737</c:v>
                </c:pt>
                <c:pt idx="51">
                  <c:v>0.13592233009708737</c:v>
                </c:pt>
                <c:pt idx="52">
                  <c:v>0.13592233009708737</c:v>
                </c:pt>
                <c:pt idx="53">
                  <c:v>0.13592233009708737</c:v>
                </c:pt>
                <c:pt idx="54">
                  <c:v>0.13592233009708737</c:v>
                </c:pt>
                <c:pt idx="55">
                  <c:v>0.13592233009708737</c:v>
                </c:pt>
                <c:pt idx="56">
                  <c:v>0.13592233009708737</c:v>
                </c:pt>
                <c:pt idx="57">
                  <c:v>0.13592233009708737</c:v>
                </c:pt>
                <c:pt idx="58">
                  <c:v>0.13592233009708737</c:v>
                </c:pt>
                <c:pt idx="59">
                  <c:v>0.13592233009708737</c:v>
                </c:pt>
                <c:pt idx="60">
                  <c:v>0.13592233009708737</c:v>
                </c:pt>
                <c:pt idx="61">
                  <c:v>0.13592233009708737</c:v>
                </c:pt>
                <c:pt idx="62">
                  <c:v>0.13592233009708737</c:v>
                </c:pt>
                <c:pt idx="63">
                  <c:v>0.13592233009708737</c:v>
                </c:pt>
                <c:pt idx="64">
                  <c:v>0.13592233009708737</c:v>
                </c:pt>
                <c:pt idx="65">
                  <c:v>0.13592233009708737</c:v>
                </c:pt>
                <c:pt idx="66">
                  <c:v>0.13592233009708737</c:v>
                </c:pt>
                <c:pt idx="67">
                  <c:v>0.13592233009708737</c:v>
                </c:pt>
                <c:pt idx="68">
                  <c:v>0.13592233009708737</c:v>
                </c:pt>
                <c:pt idx="69">
                  <c:v>0.13592233009708737</c:v>
                </c:pt>
                <c:pt idx="70">
                  <c:v>0.13592233009708737</c:v>
                </c:pt>
                <c:pt idx="71">
                  <c:v>0.13592233009708737</c:v>
                </c:pt>
                <c:pt idx="72">
                  <c:v>0.13592233009708737</c:v>
                </c:pt>
                <c:pt idx="73">
                  <c:v>0.13592233009708737</c:v>
                </c:pt>
                <c:pt idx="74">
                  <c:v>0.13592233009708737</c:v>
                </c:pt>
                <c:pt idx="75">
                  <c:v>0.13592233009708737</c:v>
                </c:pt>
                <c:pt idx="76">
                  <c:v>0.13592233009708737</c:v>
                </c:pt>
                <c:pt idx="77">
                  <c:v>0.13592233009708737</c:v>
                </c:pt>
                <c:pt idx="78">
                  <c:v>0.13592233009708737</c:v>
                </c:pt>
                <c:pt idx="79">
                  <c:v>0.13592233009708737</c:v>
                </c:pt>
                <c:pt idx="80">
                  <c:v>0.13592233009708737</c:v>
                </c:pt>
                <c:pt idx="81">
                  <c:v>0.13592233009708737</c:v>
                </c:pt>
                <c:pt idx="82">
                  <c:v>0.13592233009708737</c:v>
                </c:pt>
                <c:pt idx="83">
                  <c:v>0.13592233009708737</c:v>
                </c:pt>
                <c:pt idx="84">
                  <c:v>0.13592233009708737</c:v>
                </c:pt>
                <c:pt idx="85">
                  <c:v>0.13592233009708737</c:v>
                </c:pt>
                <c:pt idx="86">
                  <c:v>0.13592233009708737</c:v>
                </c:pt>
                <c:pt idx="87">
                  <c:v>0.13592233009708737</c:v>
                </c:pt>
                <c:pt idx="88">
                  <c:v>0.13592233009708737</c:v>
                </c:pt>
                <c:pt idx="89">
                  <c:v>0.13592233009708737</c:v>
                </c:pt>
                <c:pt idx="90">
                  <c:v>0.13592233009708737</c:v>
                </c:pt>
                <c:pt idx="91">
                  <c:v>0.13592233009708737</c:v>
                </c:pt>
                <c:pt idx="92">
                  <c:v>0.13592233009708737</c:v>
                </c:pt>
                <c:pt idx="93">
                  <c:v>0.13592233009708737</c:v>
                </c:pt>
                <c:pt idx="94">
                  <c:v>0.13592233009708737</c:v>
                </c:pt>
                <c:pt idx="95">
                  <c:v>0.13592233009708737</c:v>
                </c:pt>
                <c:pt idx="96">
                  <c:v>0.13592233009708737</c:v>
                </c:pt>
                <c:pt idx="97">
                  <c:v>0.13592233009708737</c:v>
                </c:pt>
                <c:pt idx="98">
                  <c:v>0.13592233009708737</c:v>
                </c:pt>
                <c:pt idx="99">
                  <c:v>0.13592233009708737</c:v>
                </c:pt>
                <c:pt idx="100">
                  <c:v>0.13592233009708735</c:v>
                </c:pt>
              </c:numCache>
            </c:numRef>
          </c:val>
          <c:extLst>
            <c:ext xmlns:c16="http://schemas.microsoft.com/office/drawing/2014/chart" uri="{C3380CC4-5D6E-409C-BE32-E72D297353CC}">
              <c16:uniqueId val="{00000004-C467-43B8-8950-271FF4999643}"/>
            </c:ext>
          </c:extLst>
        </c:ser>
        <c:dLbls>
          <c:showLegendKey val="0"/>
          <c:showVal val="0"/>
          <c:showCatName val="0"/>
          <c:showSerName val="0"/>
          <c:showPercent val="0"/>
          <c:showBubbleSize val="0"/>
        </c:dLbls>
        <c:axId val="1038204392"/>
        <c:axId val="1038202096"/>
      </c:areaChart>
      <c:lineChart>
        <c:grouping val="standard"/>
        <c:varyColors val="0"/>
        <c:ser>
          <c:idx val="6"/>
          <c:order val="6"/>
          <c:tx>
            <c:strRef>
              <c:f>'Figure 32'!$I$5</c:f>
              <c:strCache>
                <c:ptCount val="1"/>
                <c:pt idx="0">
                  <c:v>ECR 2022</c:v>
                </c:pt>
              </c:strCache>
            </c:strRef>
          </c:tx>
          <c:spPr>
            <a:ln w="19050" cap="rnd">
              <a:solidFill>
                <a:srgbClr val="F26522"/>
              </a:solidFill>
              <a:round/>
            </a:ln>
            <a:effectLst/>
          </c:spPr>
          <c:marker>
            <c:symbol val="none"/>
          </c:marker>
          <c:cat>
            <c:numRef>
              <c:f>'Figure 32'!$H$6:$H$106</c:f>
              <c:numCache>
                <c:formatCode>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'Figure 32'!$I$6:$I$106</c:f>
              <c:numCache>
                <c:formatCode>0.00%</c:formatCode>
                <c:ptCount val="101"/>
                <c:pt idx="0">
                  <c:v>0.13589999999999999</c:v>
                </c:pt>
                <c:pt idx="1">
                  <c:v>0.2177</c:v>
                </c:pt>
                <c:pt idx="2">
                  <c:v>0.24399999999999999</c:v>
                </c:pt>
                <c:pt idx="3">
                  <c:v>0.26619999999999999</c:v>
                </c:pt>
                <c:pt idx="4">
                  <c:v>0.28160000000000002</c:v>
                </c:pt>
                <c:pt idx="5">
                  <c:v>0.28160000000000002</c:v>
                </c:pt>
                <c:pt idx="6">
                  <c:v>0.28160000000000002</c:v>
                </c:pt>
                <c:pt idx="7">
                  <c:v>0.28160000000000002</c:v>
                </c:pt>
                <c:pt idx="8">
                  <c:v>0.28160000000000002</c:v>
                </c:pt>
                <c:pt idx="9">
                  <c:v>0.3105</c:v>
                </c:pt>
                <c:pt idx="10">
                  <c:v>0.36780000000000002</c:v>
                </c:pt>
                <c:pt idx="11">
                  <c:v>0.42720000000000002</c:v>
                </c:pt>
                <c:pt idx="12">
                  <c:v>0.47570000000000001</c:v>
                </c:pt>
                <c:pt idx="13">
                  <c:v>0.52059999999999995</c:v>
                </c:pt>
                <c:pt idx="14">
                  <c:v>0.56120000000000003</c:v>
                </c:pt>
                <c:pt idx="15">
                  <c:v>0.57799999999999996</c:v>
                </c:pt>
                <c:pt idx="16">
                  <c:v>0.6038</c:v>
                </c:pt>
                <c:pt idx="17">
                  <c:v>0.62890000000000001</c:v>
                </c:pt>
                <c:pt idx="18">
                  <c:v>0.65229999999999999</c:v>
                </c:pt>
                <c:pt idx="19">
                  <c:v>0.66990000000000005</c:v>
                </c:pt>
                <c:pt idx="20">
                  <c:v>0.66990000000000005</c:v>
                </c:pt>
                <c:pt idx="21">
                  <c:v>0.66990000000000005</c:v>
                </c:pt>
                <c:pt idx="22">
                  <c:v>0.69850000000000001</c:v>
                </c:pt>
                <c:pt idx="23">
                  <c:v>0.73019999999999996</c:v>
                </c:pt>
                <c:pt idx="24">
                  <c:v>0.76139999999999997</c:v>
                </c:pt>
                <c:pt idx="25">
                  <c:v>0.77839999999999998</c:v>
                </c:pt>
                <c:pt idx="26">
                  <c:v>0.80930000000000002</c:v>
                </c:pt>
                <c:pt idx="27">
                  <c:v>0.83689999999999998</c:v>
                </c:pt>
                <c:pt idx="28">
                  <c:v>0.85440000000000005</c:v>
                </c:pt>
                <c:pt idx="29">
                  <c:v>0.85440000000000005</c:v>
                </c:pt>
                <c:pt idx="30">
                  <c:v>0.85440000000000005</c:v>
                </c:pt>
                <c:pt idx="31">
                  <c:v>0.85529999999999995</c:v>
                </c:pt>
                <c:pt idx="32">
                  <c:v>0.86339999999999995</c:v>
                </c:pt>
                <c:pt idx="33">
                  <c:v>0.86909999999999998</c:v>
                </c:pt>
                <c:pt idx="34">
                  <c:v>0.87709999999999999</c:v>
                </c:pt>
                <c:pt idx="35">
                  <c:v>0.88649999999999995</c:v>
                </c:pt>
                <c:pt idx="36">
                  <c:v>0.89739999999999998</c:v>
                </c:pt>
                <c:pt idx="37">
                  <c:v>0.90290000000000004</c:v>
                </c:pt>
                <c:pt idx="38">
                  <c:v>0.90700000000000003</c:v>
                </c:pt>
                <c:pt idx="39">
                  <c:v>0.91569999999999996</c:v>
                </c:pt>
                <c:pt idx="40">
                  <c:v>0.92200000000000004</c:v>
                </c:pt>
                <c:pt idx="41">
                  <c:v>0.92789999999999995</c:v>
                </c:pt>
                <c:pt idx="42">
                  <c:v>0.9345</c:v>
                </c:pt>
                <c:pt idx="43">
                  <c:v>0.94059999999999999</c:v>
                </c:pt>
                <c:pt idx="44">
                  <c:v>0.94530000000000003</c:v>
                </c:pt>
                <c:pt idx="45">
                  <c:v>0.95020000000000004</c:v>
                </c:pt>
                <c:pt idx="46">
                  <c:v>0.95150000000000001</c:v>
                </c:pt>
                <c:pt idx="47">
                  <c:v>0.95320000000000005</c:v>
                </c:pt>
                <c:pt idx="48">
                  <c:v>0.95950000000000002</c:v>
                </c:pt>
                <c:pt idx="49">
                  <c:v>0.96650000000000003</c:v>
                </c:pt>
                <c:pt idx="50">
                  <c:v>0.97440000000000004</c:v>
                </c:pt>
                <c:pt idx="51">
                  <c:v>0.98280000000000001</c:v>
                </c:pt>
                <c:pt idx="52">
                  <c:v>0.99160000000000004</c:v>
                </c:pt>
                <c:pt idx="53">
                  <c:v>0.99770000000000003</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numCache>
            </c:numRef>
          </c:val>
          <c:smooth val="0"/>
          <c:extLst>
            <c:ext xmlns:c16="http://schemas.microsoft.com/office/drawing/2014/chart" uri="{C3380CC4-5D6E-409C-BE32-E72D297353CC}">
              <c16:uniqueId val="{00000006-C467-43B8-8950-271FF4999643}"/>
            </c:ext>
          </c:extLst>
        </c:ser>
        <c:dLbls>
          <c:showLegendKey val="0"/>
          <c:showVal val="0"/>
          <c:showCatName val="0"/>
          <c:showSerName val="0"/>
          <c:showPercent val="0"/>
          <c:showBubbleSize val="0"/>
        </c:dLbls>
        <c:marker val="1"/>
        <c:smooth val="0"/>
        <c:axId val="1038204392"/>
        <c:axId val="1038202096"/>
      </c:lineChart>
      <c:catAx>
        <c:axId val="1038204392"/>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Proportion of modelled tight hours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out"/>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38202096"/>
        <c:crosses val="autoZero"/>
        <c:auto val="1"/>
        <c:lblAlgn val="ctr"/>
        <c:lblOffset val="100"/>
        <c:tickLblSkip val="10"/>
        <c:tickMarkSkip val="10"/>
        <c:noMultiLvlLbl val="1"/>
      </c:catAx>
      <c:valAx>
        <c:axId val="103820209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b="0" i="0" u="none" strike="noStrike" baseline="0">
                    <a:effectLst/>
                  </a:rPr>
                  <a:t>Maximum percentage of total capacity delivered</a:t>
                </a:r>
                <a:endParaRPr lang="en-GB"/>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38204392"/>
        <c:crosses val="autoZero"/>
        <c:crossBetween val="between"/>
      </c:valAx>
      <c:spPr>
        <a:noFill/>
        <a:ln>
          <a:noFill/>
        </a:ln>
        <a:effectLst/>
      </c:spPr>
    </c:plotArea>
    <c:legend>
      <c:legendPos val="b"/>
      <c:layout>
        <c:manualLayout>
          <c:xMode val="edge"/>
          <c:yMode val="edge"/>
          <c:x val="3.0982302196484412E-2"/>
          <c:y val="0.89553477862516684"/>
          <c:w val="0.9380353956070312"/>
          <c:h val="8.31084378073365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41034281413935E-2"/>
          <c:y val="2.4888283319523336E-2"/>
          <c:w val="0.85462315131286948"/>
          <c:h val="0.78461146032294227"/>
        </c:manualLayout>
      </c:layout>
      <c:scatterChart>
        <c:scatterStyle val="lineMarker"/>
        <c:varyColors val="0"/>
        <c:ser>
          <c:idx val="0"/>
          <c:order val="0"/>
          <c:tx>
            <c:strRef>
              <c:f>'Figure 33'!$K$5</c:f>
              <c:strCache>
                <c:ptCount val="1"/>
                <c:pt idx="0">
                  <c:v>LW</c:v>
                </c:pt>
              </c:strCache>
            </c:strRef>
          </c:tx>
          <c:spPr>
            <a:ln w="19050" cap="rnd">
              <a:solidFill>
                <a:srgbClr val="C2CD23"/>
              </a:solidFill>
              <a:round/>
            </a:ln>
            <a:effectLst/>
          </c:spPr>
          <c:marker>
            <c:symbol val="none"/>
          </c:marker>
          <c:xVal>
            <c:numRef>
              <c:f>'Figure 33'!$J$6:$J$32</c:f>
              <c:numCache>
                <c:formatCode>#,##0</c:formatCode>
                <c:ptCount val="27"/>
                <c:pt idx="0">
                  <c:v>2400</c:v>
                </c:pt>
                <c:pt idx="1">
                  <c:v>3400</c:v>
                </c:pt>
                <c:pt idx="2">
                  <c:v>3800</c:v>
                </c:pt>
                <c:pt idx="3">
                  <c:v>3800</c:v>
                </c:pt>
                <c:pt idx="4">
                  <c:v>4200</c:v>
                </c:pt>
                <c:pt idx="5">
                  <c:v>4600</c:v>
                </c:pt>
                <c:pt idx="6">
                  <c:v>5000</c:v>
                </c:pt>
                <c:pt idx="7">
                  <c:v>5400</c:v>
                </c:pt>
                <c:pt idx="8">
                  <c:v>5700</c:v>
                </c:pt>
                <c:pt idx="9">
                  <c:v>5700</c:v>
                </c:pt>
                <c:pt idx="10">
                  <c:v>5800</c:v>
                </c:pt>
                <c:pt idx="11">
                  <c:v>6200</c:v>
                </c:pt>
                <c:pt idx="12">
                  <c:v>6400</c:v>
                </c:pt>
                <c:pt idx="13">
                  <c:v>6600</c:v>
                </c:pt>
                <c:pt idx="14">
                  <c:v>7000</c:v>
                </c:pt>
                <c:pt idx="15">
                  <c:v>7200</c:v>
                </c:pt>
                <c:pt idx="16">
                  <c:v>7400</c:v>
                </c:pt>
                <c:pt idx="17">
                  <c:v>7800</c:v>
                </c:pt>
                <c:pt idx="18">
                  <c:v>7800</c:v>
                </c:pt>
                <c:pt idx="19">
                  <c:v>8200</c:v>
                </c:pt>
                <c:pt idx="20">
                  <c:v>8400</c:v>
                </c:pt>
                <c:pt idx="21">
                  <c:v>8600</c:v>
                </c:pt>
                <c:pt idx="22">
                  <c:v>9000</c:v>
                </c:pt>
                <c:pt idx="23">
                  <c:v>9400</c:v>
                </c:pt>
                <c:pt idx="24">
                  <c:v>9600</c:v>
                </c:pt>
                <c:pt idx="25">
                  <c:v>9800</c:v>
                </c:pt>
                <c:pt idx="26">
                  <c:v>10400</c:v>
                </c:pt>
              </c:numCache>
            </c:numRef>
          </c:xVal>
          <c:yVal>
            <c:numRef>
              <c:f>'Figure 33'!$K$6:$K$32</c:f>
              <c:numCache>
                <c:formatCode>"$"0.00,,"m"</c:formatCode>
                <c:ptCount val="27"/>
                <c:pt idx="0">
                  <c:v>0</c:v>
                </c:pt>
                <c:pt idx="1">
                  <c:v>11122964.151745558</c:v>
                </c:pt>
                <c:pt idx="2">
                  <c:v>20739854.750921845</c:v>
                </c:pt>
                <c:pt idx="3">
                  <c:v>20739854.750921845</c:v>
                </c:pt>
                <c:pt idx="4">
                  <c:v>32458510.524287611</c:v>
                </c:pt>
                <c:pt idx="5">
                  <c:v>45919188.081389129</c:v>
                </c:pt>
                <c:pt idx="6">
                  <c:v>60809455.022501767</c:v>
                </c:pt>
                <c:pt idx="7">
                  <c:v>76769555.659348488</c:v>
                </c:pt>
                <c:pt idx="8">
                  <c:v>89288904.914590955</c:v>
                </c:pt>
                <c:pt idx="9">
                  <c:v>89288904.914590955</c:v>
                </c:pt>
                <c:pt idx="10">
                  <c:v>93555163.032107294</c:v>
                </c:pt>
                <c:pt idx="11">
                  <c:v>111031911.59968626</c:v>
                </c:pt>
                <c:pt idx="12">
                  <c:v>119987399.69337845</c:v>
                </c:pt>
                <c:pt idx="13">
                  <c:v>129064616.49226826</c:v>
                </c:pt>
                <c:pt idx="14">
                  <c:v>147501301.79411215</c:v>
                </c:pt>
                <c:pt idx="15">
                  <c:v>156831512.78046495</c:v>
                </c:pt>
                <c:pt idx="16">
                  <c:v>166225813.62300259</c:v>
                </c:pt>
                <c:pt idx="17">
                  <c:v>185187493.50848567</c:v>
                </c:pt>
                <c:pt idx="18">
                  <c:v>185187493.50848567</c:v>
                </c:pt>
                <c:pt idx="19">
                  <c:v>204328614.67295432</c:v>
                </c:pt>
                <c:pt idx="20">
                  <c:v>213948597.56300092</c:v>
                </c:pt>
                <c:pt idx="21">
                  <c:v>223598525.12698394</c:v>
                </c:pt>
                <c:pt idx="22">
                  <c:v>242972821.02609187</c:v>
                </c:pt>
                <c:pt idx="23">
                  <c:v>262405964.32520461</c:v>
                </c:pt>
                <c:pt idx="24">
                  <c:v>272139231.60016251</c:v>
                </c:pt>
                <c:pt idx="25">
                  <c:v>281882444.89187676</c:v>
                </c:pt>
                <c:pt idx="26">
                  <c:v>311161603.12380999</c:v>
                </c:pt>
              </c:numCache>
            </c:numRef>
          </c:yVal>
          <c:smooth val="0"/>
          <c:extLst>
            <c:ext xmlns:c16="http://schemas.microsoft.com/office/drawing/2014/chart" uri="{C3380CC4-5D6E-409C-BE32-E72D297353CC}">
              <c16:uniqueId val="{00000000-D514-464E-A74B-5C303296C907}"/>
            </c:ext>
          </c:extLst>
        </c:ser>
        <c:ser>
          <c:idx val="1"/>
          <c:order val="1"/>
          <c:tx>
            <c:strRef>
              <c:f>'Figure 33'!$AK$5</c:f>
              <c:strCache>
                <c:ptCount val="1"/>
                <c:pt idx="0">
                  <c:v>FS</c:v>
                </c:pt>
              </c:strCache>
            </c:strRef>
          </c:tx>
          <c:spPr>
            <a:ln w="19050" cap="rnd">
              <a:solidFill>
                <a:srgbClr val="827B7A"/>
              </a:solidFill>
              <a:round/>
            </a:ln>
            <a:effectLst/>
          </c:spPr>
          <c:marker>
            <c:symbol val="none"/>
          </c:marker>
          <c:xVal>
            <c:numRef>
              <c:f>'Figure 33'!$J$6:$J$32</c:f>
              <c:numCache>
                <c:formatCode>#,##0</c:formatCode>
                <c:ptCount val="27"/>
                <c:pt idx="0">
                  <c:v>2400</c:v>
                </c:pt>
                <c:pt idx="1">
                  <c:v>3400</c:v>
                </c:pt>
                <c:pt idx="2">
                  <c:v>3800</c:v>
                </c:pt>
                <c:pt idx="3">
                  <c:v>3800</c:v>
                </c:pt>
                <c:pt idx="4">
                  <c:v>4200</c:v>
                </c:pt>
                <c:pt idx="5">
                  <c:v>4600</c:v>
                </c:pt>
                <c:pt idx="6">
                  <c:v>5000</c:v>
                </c:pt>
                <c:pt idx="7">
                  <c:v>5400</c:v>
                </c:pt>
                <c:pt idx="8">
                  <c:v>5700</c:v>
                </c:pt>
                <c:pt idx="9">
                  <c:v>5700</c:v>
                </c:pt>
                <c:pt idx="10">
                  <c:v>5800</c:v>
                </c:pt>
                <c:pt idx="11">
                  <c:v>6200</c:v>
                </c:pt>
                <c:pt idx="12">
                  <c:v>6400</c:v>
                </c:pt>
                <c:pt idx="13">
                  <c:v>6600</c:v>
                </c:pt>
                <c:pt idx="14">
                  <c:v>7000</c:v>
                </c:pt>
                <c:pt idx="15">
                  <c:v>7200</c:v>
                </c:pt>
                <c:pt idx="16">
                  <c:v>7400</c:v>
                </c:pt>
                <c:pt idx="17">
                  <c:v>7800</c:v>
                </c:pt>
                <c:pt idx="18">
                  <c:v>7800</c:v>
                </c:pt>
                <c:pt idx="19">
                  <c:v>8200</c:v>
                </c:pt>
                <c:pt idx="20">
                  <c:v>8400</c:v>
                </c:pt>
                <c:pt idx="21">
                  <c:v>8600</c:v>
                </c:pt>
                <c:pt idx="22">
                  <c:v>9000</c:v>
                </c:pt>
                <c:pt idx="23">
                  <c:v>9400</c:v>
                </c:pt>
                <c:pt idx="24">
                  <c:v>9600</c:v>
                </c:pt>
                <c:pt idx="25">
                  <c:v>9800</c:v>
                </c:pt>
                <c:pt idx="26">
                  <c:v>10400</c:v>
                </c:pt>
              </c:numCache>
            </c:numRef>
          </c:xVal>
          <c:yVal>
            <c:numRef>
              <c:f>'Figure 33'!$AK$6:$AK$32</c:f>
              <c:numCache>
                <c:formatCode>"$"0.00,,"m"</c:formatCode>
                <c:ptCount val="27"/>
                <c:pt idx="0">
                  <c:v>2298146569.0294394</c:v>
                </c:pt>
                <c:pt idx="1">
                  <c:v>1552672096.5187364</c:v>
                </c:pt>
                <c:pt idx="2">
                  <c:v>1313511871.6630712</c:v>
                </c:pt>
                <c:pt idx="3">
                  <c:v>1313511871.6630712</c:v>
                </c:pt>
                <c:pt idx="4">
                  <c:v>1102582252.694304</c:v>
                </c:pt>
                <c:pt idx="5">
                  <c:v>918075005.54180825</c:v>
                </c:pt>
                <c:pt idx="6">
                  <c:v>758334807.91023862</c:v>
                </c:pt>
                <c:pt idx="7">
                  <c:v>619303510.15667641</c:v>
                </c:pt>
                <c:pt idx="8">
                  <c:v>526684318.57233703</c:v>
                </c:pt>
                <c:pt idx="9">
                  <c:v>526684318.57233703</c:v>
                </c:pt>
                <c:pt idx="10">
                  <c:v>498068229.38344324</c:v>
                </c:pt>
                <c:pt idx="11">
                  <c:v>395075435.62027752</c:v>
                </c:pt>
                <c:pt idx="12">
                  <c:v>350115762.69678605</c:v>
                </c:pt>
                <c:pt idx="13">
                  <c:v>309142727.67233527</c:v>
                </c:pt>
                <c:pt idx="14">
                  <c:v>237241237.0292449</c:v>
                </c:pt>
                <c:pt idx="15">
                  <c:v>205486143.45582306</c:v>
                </c:pt>
                <c:pt idx="16">
                  <c:v>176461644.3784765</c:v>
                </c:pt>
                <c:pt idx="17">
                  <c:v>127209996.09595954</c:v>
                </c:pt>
                <c:pt idx="18">
                  <c:v>127209996.09595954</c:v>
                </c:pt>
                <c:pt idx="19">
                  <c:v>88435536.439821959</c:v>
                </c:pt>
                <c:pt idx="20">
                  <c:v>72187934.167420268</c:v>
                </c:pt>
                <c:pt idx="21">
                  <c:v>58088503.77521944</c:v>
                </c:pt>
                <c:pt idx="22">
                  <c:v>36279035.257640839</c:v>
                </c:pt>
                <c:pt idx="23">
                  <c:v>20011663.889825344</c:v>
                </c:pt>
                <c:pt idx="24">
                  <c:v>13461483.075384259</c:v>
                </c:pt>
                <c:pt idx="25">
                  <c:v>8104661.0296469927</c:v>
                </c:pt>
                <c:pt idx="26">
                  <c:v>0</c:v>
                </c:pt>
              </c:numCache>
            </c:numRef>
          </c:yVal>
          <c:smooth val="0"/>
          <c:extLst>
            <c:ext xmlns:c16="http://schemas.microsoft.com/office/drawing/2014/chart" uri="{C3380CC4-5D6E-409C-BE32-E72D297353CC}">
              <c16:uniqueId val="{00000001-D514-464E-A74B-5C303296C907}"/>
            </c:ext>
          </c:extLst>
        </c:ser>
        <c:ser>
          <c:idx val="2"/>
          <c:order val="2"/>
          <c:tx>
            <c:strRef>
              <c:f>'Figure 33'!$Z$5</c:f>
              <c:strCache>
                <c:ptCount val="1"/>
                <c:pt idx="0">
                  <c:v>ST</c:v>
                </c:pt>
              </c:strCache>
            </c:strRef>
          </c:tx>
          <c:spPr>
            <a:ln w="19050" cap="rnd">
              <a:solidFill>
                <a:srgbClr val="5BCBF5"/>
              </a:solidFill>
              <a:round/>
            </a:ln>
            <a:effectLst/>
          </c:spPr>
          <c:marker>
            <c:symbol val="none"/>
          </c:marker>
          <c:xVal>
            <c:numRef>
              <c:f>'Figure 33'!$J$6:$J$32</c:f>
              <c:numCache>
                <c:formatCode>#,##0</c:formatCode>
                <c:ptCount val="27"/>
                <c:pt idx="0">
                  <c:v>2400</c:v>
                </c:pt>
                <c:pt idx="1">
                  <c:v>3400</c:v>
                </c:pt>
                <c:pt idx="2">
                  <c:v>3800</c:v>
                </c:pt>
                <c:pt idx="3">
                  <c:v>3800</c:v>
                </c:pt>
                <c:pt idx="4">
                  <c:v>4200</c:v>
                </c:pt>
                <c:pt idx="5">
                  <c:v>4600</c:v>
                </c:pt>
                <c:pt idx="6">
                  <c:v>5000</c:v>
                </c:pt>
                <c:pt idx="7">
                  <c:v>5400</c:v>
                </c:pt>
                <c:pt idx="8">
                  <c:v>5700</c:v>
                </c:pt>
                <c:pt idx="9">
                  <c:v>5700</c:v>
                </c:pt>
                <c:pt idx="10">
                  <c:v>5800</c:v>
                </c:pt>
                <c:pt idx="11">
                  <c:v>6200</c:v>
                </c:pt>
                <c:pt idx="12">
                  <c:v>6400</c:v>
                </c:pt>
                <c:pt idx="13">
                  <c:v>6600</c:v>
                </c:pt>
                <c:pt idx="14">
                  <c:v>7000</c:v>
                </c:pt>
                <c:pt idx="15">
                  <c:v>7200</c:v>
                </c:pt>
                <c:pt idx="16">
                  <c:v>7400</c:v>
                </c:pt>
                <c:pt idx="17">
                  <c:v>7800</c:v>
                </c:pt>
                <c:pt idx="18">
                  <c:v>7800</c:v>
                </c:pt>
                <c:pt idx="19">
                  <c:v>8200</c:v>
                </c:pt>
                <c:pt idx="20">
                  <c:v>8400</c:v>
                </c:pt>
                <c:pt idx="21">
                  <c:v>8600</c:v>
                </c:pt>
                <c:pt idx="22">
                  <c:v>9000</c:v>
                </c:pt>
                <c:pt idx="23">
                  <c:v>9400</c:v>
                </c:pt>
                <c:pt idx="24">
                  <c:v>9600</c:v>
                </c:pt>
                <c:pt idx="25">
                  <c:v>9800</c:v>
                </c:pt>
                <c:pt idx="26">
                  <c:v>10400</c:v>
                </c:pt>
              </c:numCache>
            </c:numRef>
          </c:xVal>
          <c:yVal>
            <c:numRef>
              <c:f>'Figure 33'!$Z$6:$Z$32</c:f>
              <c:numCache>
                <c:formatCode>"$"0.00,,"m"</c:formatCode>
                <c:ptCount val="27"/>
                <c:pt idx="0">
                  <c:v>619739438.55093396</c:v>
                </c:pt>
                <c:pt idx="1">
                  <c:v>341717297.16518986</c:v>
                </c:pt>
                <c:pt idx="2">
                  <c:v>261116033.1714077</c:v>
                </c:pt>
                <c:pt idx="3">
                  <c:v>261116033.1714077</c:v>
                </c:pt>
                <c:pt idx="4">
                  <c:v>193529088.39464104</c:v>
                </c:pt>
                <c:pt idx="5">
                  <c:v>138436865.93899322</c:v>
                </c:pt>
                <c:pt idx="6">
                  <c:v>95291632.022238374</c:v>
                </c:pt>
                <c:pt idx="7">
                  <c:v>62353822.790790141</c:v>
                </c:pt>
                <c:pt idx="8">
                  <c:v>42829974.691660702</c:v>
                </c:pt>
                <c:pt idx="9">
                  <c:v>42829974.691660702</c:v>
                </c:pt>
                <c:pt idx="10">
                  <c:v>37165533.542442799</c:v>
                </c:pt>
                <c:pt idx="11">
                  <c:v>18856884.617435992</c:v>
                </c:pt>
                <c:pt idx="12">
                  <c:v>12364713.781120598</c:v>
                </c:pt>
                <c:pt idx="13">
                  <c:v>7444654.6655527353</c:v>
                </c:pt>
                <c:pt idx="14">
                  <c:v>1311980.3698880076</c:v>
                </c:pt>
                <c:pt idx="15">
                  <c:v>0</c:v>
                </c:pt>
                <c:pt idx="16">
                  <c:v>57286.137563824654</c:v>
                </c:pt>
                <c:pt idx="17">
                  <c:v>2628851.3971330523</c:v>
                </c:pt>
                <c:pt idx="18">
                  <c:v>2628851.3971330523</c:v>
                </c:pt>
                <c:pt idx="19">
                  <c:v>7781076.0266584754</c:v>
                </c:pt>
                <c:pt idx="20">
                  <c:v>11231276.154890895</c:v>
                </c:pt>
                <c:pt idx="21">
                  <c:v>15314481.01607126</c:v>
                </c:pt>
                <c:pt idx="22">
                  <c:v>25408530.979182899</c:v>
                </c:pt>
                <c:pt idx="23">
                  <c:v>37741847.882447302</c:v>
                </c:pt>
                <c:pt idx="24">
                  <c:v>44430288.915894747</c:v>
                </c:pt>
                <c:pt idx="25">
                  <c:v>51430874.813933432</c:v>
                </c:pt>
                <c:pt idx="26">
                  <c:v>74457816.878104806</c:v>
                </c:pt>
              </c:numCache>
            </c:numRef>
          </c:yVal>
          <c:smooth val="0"/>
          <c:extLst>
            <c:ext xmlns:c16="http://schemas.microsoft.com/office/drawing/2014/chart" uri="{C3380CC4-5D6E-409C-BE32-E72D297353CC}">
              <c16:uniqueId val="{00000002-D514-464E-A74B-5C303296C907}"/>
            </c:ext>
          </c:extLst>
        </c:ser>
        <c:ser>
          <c:idx val="3"/>
          <c:order val="3"/>
          <c:tx>
            <c:strRef>
              <c:f>'Figure 33'!$S$5</c:f>
              <c:strCache>
                <c:ptCount val="1"/>
                <c:pt idx="0">
                  <c:v>CT</c:v>
                </c:pt>
              </c:strCache>
            </c:strRef>
          </c:tx>
          <c:spPr>
            <a:ln w="19050" cap="rnd">
              <a:solidFill>
                <a:srgbClr val="FFBF22"/>
              </a:solidFill>
              <a:round/>
            </a:ln>
            <a:effectLst/>
          </c:spPr>
          <c:marker>
            <c:symbol val="none"/>
          </c:marker>
          <c:xVal>
            <c:numRef>
              <c:f>'Figure 33'!$J$6:$J$32</c:f>
              <c:numCache>
                <c:formatCode>#,##0</c:formatCode>
                <c:ptCount val="27"/>
                <c:pt idx="0">
                  <c:v>2400</c:v>
                </c:pt>
                <c:pt idx="1">
                  <c:v>3400</c:v>
                </c:pt>
                <c:pt idx="2">
                  <c:v>3800</c:v>
                </c:pt>
                <c:pt idx="3">
                  <c:v>3800</c:v>
                </c:pt>
                <c:pt idx="4">
                  <c:v>4200</c:v>
                </c:pt>
                <c:pt idx="5">
                  <c:v>4600</c:v>
                </c:pt>
                <c:pt idx="6">
                  <c:v>5000</c:v>
                </c:pt>
                <c:pt idx="7">
                  <c:v>5400</c:v>
                </c:pt>
                <c:pt idx="8">
                  <c:v>5700</c:v>
                </c:pt>
                <c:pt idx="9">
                  <c:v>5700</c:v>
                </c:pt>
                <c:pt idx="10">
                  <c:v>5800</c:v>
                </c:pt>
                <c:pt idx="11">
                  <c:v>6200</c:v>
                </c:pt>
                <c:pt idx="12">
                  <c:v>6400</c:v>
                </c:pt>
                <c:pt idx="13">
                  <c:v>6600</c:v>
                </c:pt>
                <c:pt idx="14">
                  <c:v>7000</c:v>
                </c:pt>
                <c:pt idx="15">
                  <c:v>7200</c:v>
                </c:pt>
                <c:pt idx="16">
                  <c:v>7400</c:v>
                </c:pt>
                <c:pt idx="17">
                  <c:v>7800</c:v>
                </c:pt>
                <c:pt idx="18">
                  <c:v>7800</c:v>
                </c:pt>
                <c:pt idx="19">
                  <c:v>8200</c:v>
                </c:pt>
                <c:pt idx="20">
                  <c:v>8400</c:v>
                </c:pt>
                <c:pt idx="21">
                  <c:v>8600</c:v>
                </c:pt>
                <c:pt idx="22">
                  <c:v>9000</c:v>
                </c:pt>
                <c:pt idx="23">
                  <c:v>9400</c:v>
                </c:pt>
                <c:pt idx="24">
                  <c:v>9600</c:v>
                </c:pt>
                <c:pt idx="25">
                  <c:v>9800</c:v>
                </c:pt>
                <c:pt idx="26">
                  <c:v>10400</c:v>
                </c:pt>
              </c:numCache>
            </c:numRef>
          </c:xVal>
          <c:yVal>
            <c:numRef>
              <c:f>'Figure 33'!$S$6:$S$32</c:f>
              <c:numCache>
                <c:formatCode>"$"0.00,,"m"</c:formatCode>
                <c:ptCount val="27"/>
                <c:pt idx="0">
                  <c:v>239221212.54136598</c:v>
                </c:pt>
                <c:pt idx="1">
                  <c:v>102493904.79982829</c:v>
                </c:pt>
                <c:pt idx="2">
                  <c:v>67155456.861296415</c:v>
                </c:pt>
                <c:pt idx="3">
                  <c:v>67155456.861296415</c:v>
                </c:pt>
                <c:pt idx="4">
                  <c:v>40437305.905541658</c:v>
                </c:pt>
                <c:pt idx="5">
                  <c:v>21415157.433936238</c:v>
                </c:pt>
                <c:pt idx="6">
                  <c:v>9149847.1617363691</c:v>
                </c:pt>
                <c:pt idx="7">
                  <c:v>2253067.9630865455</c:v>
                </c:pt>
                <c:pt idx="8">
                  <c:v>0</c:v>
                </c:pt>
                <c:pt idx="9">
                  <c:v>0</c:v>
                </c:pt>
                <c:pt idx="10">
                  <c:v>219588.49629890919</c:v>
                </c:pt>
                <c:pt idx="11">
                  <c:v>1425004.2699157</c:v>
                </c:pt>
                <c:pt idx="12">
                  <c:v>3622711.3927305341</c:v>
                </c:pt>
                <c:pt idx="13">
                  <c:v>6633201.6600589156</c:v>
                </c:pt>
                <c:pt idx="14">
                  <c:v>14642584.572706521</c:v>
                </c:pt>
                <c:pt idx="15">
                  <c:v>19456338.813437521</c:v>
                </c:pt>
                <c:pt idx="16">
                  <c:v>24763445.283752739</c:v>
                </c:pt>
                <c:pt idx="17">
                  <c:v>36816413.404938996</c:v>
                </c:pt>
                <c:pt idx="18">
                  <c:v>36816413.404938996</c:v>
                </c:pt>
                <c:pt idx="19">
                  <c:v>50514795.408389807</c:v>
                </c:pt>
                <c:pt idx="20">
                  <c:v>57832327.515460253</c:v>
                </c:pt>
                <c:pt idx="21">
                  <c:v>65438921.433337271</c:v>
                </c:pt>
                <c:pt idx="22">
                  <c:v>81491261.689791739</c:v>
                </c:pt>
                <c:pt idx="23">
                  <c:v>98263635.23210746</c:v>
                </c:pt>
                <c:pt idx="24">
                  <c:v>106851291.83135897</c:v>
                </c:pt>
                <c:pt idx="25">
                  <c:v>115572115.57776546</c:v>
                </c:pt>
                <c:pt idx="26">
                  <c:v>142460809.38224679</c:v>
                </c:pt>
              </c:numCache>
            </c:numRef>
          </c:yVal>
          <c:smooth val="0"/>
          <c:extLst>
            <c:ext xmlns:c16="http://schemas.microsoft.com/office/drawing/2014/chart" uri="{C3380CC4-5D6E-409C-BE32-E72D297353CC}">
              <c16:uniqueId val="{00000003-D514-464E-A74B-5C303296C907}"/>
            </c:ext>
          </c:extLst>
        </c:ser>
        <c:ser>
          <c:idx val="4"/>
          <c:order val="4"/>
          <c:tx>
            <c:strRef>
              <c:f>'Figure 33'!$Y$5</c:f>
              <c:strCache>
                <c:ptCount val="1"/>
                <c:pt idx="0">
                  <c:v>BC</c:v>
                </c:pt>
              </c:strCache>
            </c:strRef>
          </c:tx>
          <c:spPr>
            <a:ln w="19050" cap="rnd">
              <a:solidFill>
                <a:srgbClr val="CD328A"/>
              </a:solidFill>
              <a:round/>
            </a:ln>
            <a:effectLst/>
          </c:spPr>
          <c:marker>
            <c:symbol val="none"/>
          </c:marker>
          <c:xVal>
            <c:numRef>
              <c:f>'Figure 33'!$J$6:$J$32</c:f>
              <c:numCache>
                <c:formatCode>#,##0</c:formatCode>
                <c:ptCount val="27"/>
                <c:pt idx="0">
                  <c:v>2400</c:v>
                </c:pt>
                <c:pt idx="1">
                  <c:v>3400</c:v>
                </c:pt>
                <c:pt idx="2">
                  <c:v>3800</c:v>
                </c:pt>
                <c:pt idx="3">
                  <c:v>3800</c:v>
                </c:pt>
                <c:pt idx="4">
                  <c:v>4200</c:v>
                </c:pt>
                <c:pt idx="5">
                  <c:v>4600</c:v>
                </c:pt>
                <c:pt idx="6">
                  <c:v>5000</c:v>
                </c:pt>
                <c:pt idx="7">
                  <c:v>5400</c:v>
                </c:pt>
                <c:pt idx="8">
                  <c:v>5700</c:v>
                </c:pt>
                <c:pt idx="9">
                  <c:v>5700</c:v>
                </c:pt>
                <c:pt idx="10">
                  <c:v>5800</c:v>
                </c:pt>
                <c:pt idx="11">
                  <c:v>6200</c:v>
                </c:pt>
                <c:pt idx="12">
                  <c:v>6400</c:v>
                </c:pt>
                <c:pt idx="13">
                  <c:v>6600</c:v>
                </c:pt>
                <c:pt idx="14">
                  <c:v>7000</c:v>
                </c:pt>
                <c:pt idx="15">
                  <c:v>7200</c:v>
                </c:pt>
                <c:pt idx="16">
                  <c:v>7400</c:v>
                </c:pt>
                <c:pt idx="17">
                  <c:v>7800</c:v>
                </c:pt>
                <c:pt idx="18">
                  <c:v>7800</c:v>
                </c:pt>
                <c:pt idx="19">
                  <c:v>8200</c:v>
                </c:pt>
                <c:pt idx="20">
                  <c:v>8400</c:v>
                </c:pt>
                <c:pt idx="21">
                  <c:v>8600</c:v>
                </c:pt>
                <c:pt idx="22">
                  <c:v>9000</c:v>
                </c:pt>
                <c:pt idx="23">
                  <c:v>9400</c:v>
                </c:pt>
                <c:pt idx="24">
                  <c:v>9600</c:v>
                </c:pt>
                <c:pt idx="25">
                  <c:v>9800</c:v>
                </c:pt>
                <c:pt idx="26">
                  <c:v>10400</c:v>
                </c:pt>
              </c:numCache>
            </c:numRef>
          </c:xVal>
          <c:yVal>
            <c:numRef>
              <c:f>'Figure 33'!$Y$6:$Y$32</c:f>
              <c:numCache>
                <c:formatCode>"$"0.00,,"m"</c:formatCode>
                <c:ptCount val="27"/>
                <c:pt idx="0">
                  <c:v>645884888.62193918</c:v>
                </c:pt>
                <c:pt idx="1">
                  <c:v>338852531.86739385</c:v>
                </c:pt>
                <c:pt idx="2">
                  <c:v>252135339.96186352</c:v>
                </c:pt>
                <c:pt idx="3">
                  <c:v>252135339.96186352</c:v>
                </c:pt>
                <c:pt idx="4">
                  <c:v>181976317.53461373</c:v>
                </c:pt>
                <c:pt idx="5">
                  <c:v>126410981.65136766</c:v>
                </c:pt>
                <c:pt idx="6">
                  <c:v>83472933.646492839</c:v>
                </c:pt>
                <c:pt idx="7">
                  <c:v>51047674.429114103</c:v>
                </c:pt>
                <c:pt idx="8">
                  <c:v>32697487.125855327</c:v>
                </c:pt>
                <c:pt idx="9">
                  <c:v>32697487.125855327</c:v>
                </c:pt>
                <c:pt idx="10">
                  <c:v>27624471.318304777</c:v>
                </c:pt>
                <c:pt idx="11">
                  <c:v>12143214.501604915</c:v>
                </c:pt>
                <c:pt idx="12">
                  <c:v>7022244.7802478075</c:v>
                </c:pt>
                <c:pt idx="13">
                  <c:v>3397907.6235098243</c:v>
                </c:pt>
                <c:pt idx="14">
                  <c:v>0</c:v>
                </c:pt>
                <c:pt idx="15">
                  <c:v>32309.261217355728</c:v>
                </c:pt>
                <c:pt idx="16">
                  <c:v>1128572.6134859324</c:v>
                </c:pt>
                <c:pt idx="17">
                  <c:v>6095119.7036196589</c:v>
                </c:pt>
                <c:pt idx="18">
                  <c:v>6095119.7036196589</c:v>
                </c:pt>
                <c:pt idx="19">
                  <c:v>14183877.92810154</c:v>
                </c:pt>
                <c:pt idx="20">
                  <c:v>19314075.124167204</c:v>
                </c:pt>
                <c:pt idx="21">
                  <c:v>25021724.807073414</c:v>
                </c:pt>
                <c:pt idx="22">
                  <c:v>37699038.928697109</c:v>
                </c:pt>
                <c:pt idx="23">
                  <c:v>51737972.105190814</c:v>
                </c:pt>
                <c:pt idx="24">
                  <c:v>59242311.18913573</c:v>
                </c:pt>
                <c:pt idx="25">
                  <c:v>67053341.47450757</c:v>
                </c:pt>
                <c:pt idx="26">
                  <c:v>92041529.253148913</c:v>
                </c:pt>
              </c:numCache>
            </c:numRef>
          </c:yVal>
          <c:smooth val="0"/>
          <c:extLst>
            <c:ext xmlns:c16="http://schemas.microsoft.com/office/drawing/2014/chart" uri="{C3380CC4-5D6E-409C-BE32-E72D297353CC}">
              <c16:uniqueId val="{00000004-D514-464E-A74B-5C303296C907}"/>
            </c:ext>
          </c:extLst>
        </c:ser>
        <c:ser>
          <c:idx val="5"/>
          <c:order val="5"/>
          <c:tx>
            <c:v>LWR Capacity</c:v>
          </c:tx>
          <c:spPr>
            <a:ln w="19050" cap="rnd">
              <a:solidFill>
                <a:srgbClr val="CD328A"/>
              </a:solidFill>
              <a:prstDash val="sysDash"/>
              <a:round/>
            </a:ln>
            <a:effectLst/>
          </c:spPr>
          <c:marker>
            <c:symbol val="none"/>
          </c:marker>
          <c:dPt>
            <c:idx val="1"/>
            <c:marker>
              <c:symbol val="none"/>
            </c:marker>
            <c:bubble3D val="0"/>
            <c:spPr>
              <a:ln w="19050" cap="rnd">
                <a:solidFill>
                  <a:srgbClr val="CD328A"/>
                </a:solidFill>
                <a:prstDash val="lgDash"/>
                <a:round/>
              </a:ln>
              <a:effectLst/>
            </c:spPr>
            <c:extLst>
              <c:ext xmlns:c16="http://schemas.microsoft.com/office/drawing/2014/chart" uri="{C3380CC4-5D6E-409C-BE32-E72D297353CC}">
                <c16:uniqueId val="{00000001-B3AE-4456-A3B1-AA229E55A326}"/>
              </c:ext>
            </c:extLst>
          </c:dPt>
          <c:xVal>
            <c:numLit>
              <c:formatCode>General</c:formatCode>
              <c:ptCount val="2"/>
              <c:pt idx="0">
                <c:v>7400</c:v>
              </c:pt>
              <c:pt idx="1">
                <c:v>7400</c:v>
              </c:pt>
            </c:numLit>
          </c:xVal>
          <c:yVal>
            <c:numLit>
              <c:formatCode>General</c:formatCode>
              <c:ptCount val="2"/>
              <c:pt idx="0">
                <c:v>0</c:v>
              </c:pt>
              <c:pt idx="1">
                <c:v>500000000</c:v>
              </c:pt>
            </c:numLit>
          </c:yVal>
          <c:smooth val="0"/>
          <c:extLst>
            <c:ext xmlns:c16="http://schemas.microsoft.com/office/drawing/2014/chart" uri="{C3380CC4-5D6E-409C-BE32-E72D297353CC}">
              <c16:uniqueId val="{00000009-D514-464E-A74B-5C303296C907}"/>
            </c:ext>
          </c:extLst>
        </c:ser>
        <c:ser>
          <c:idx val="9"/>
          <c:order val="6"/>
          <c:tx>
            <c:v>LWR cost</c:v>
          </c:tx>
          <c:spPr>
            <a:ln w="19050" cap="rnd">
              <a:solidFill>
                <a:srgbClr val="0079C1"/>
              </a:solidFill>
              <a:round/>
            </a:ln>
            <a:effectLst/>
          </c:spPr>
          <c:marker>
            <c:symbol val="none"/>
          </c:marker>
          <c:xVal>
            <c:numLit>
              <c:formatCode>General</c:formatCode>
              <c:ptCount val="2"/>
              <c:pt idx="0">
                <c:v>2000</c:v>
              </c:pt>
              <c:pt idx="1">
                <c:v>11000</c:v>
              </c:pt>
            </c:numLit>
          </c:xVal>
          <c:yVal>
            <c:numLit>
              <c:formatCode>General</c:formatCode>
              <c:ptCount val="2"/>
              <c:pt idx="0">
                <c:v>176000000</c:v>
              </c:pt>
              <c:pt idx="1">
                <c:v>176000000</c:v>
              </c:pt>
            </c:numLit>
          </c:yVal>
          <c:smooth val="0"/>
          <c:extLst>
            <c:ext xmlns:c16="http://schemas.microsoft.com/office/drawing/2014/chart" uri="{C3380CC4-5D6E-409C-BE32-E72D297353CC}">
              <c16:uniqueId val="{0000000A-D514-464E-A74B-5C303296C907}"/>
            </c:ext>
          </c:extLst>
        </c:ser>
        <c:dLbls>
          <c:showLegendKey val="0"/>
          <c:showVal val="0"/>
          <c:showCatName val="0"/>
          <c:showSerName val="0"/>
          <c:showPercent val="0"/>
          <c:showBubbleSize val="0"/>
        </c:dLbls>
        <c:axId val="751401992"/>
        <c:axId val="751403304"/>
        <c:extLst/>
      </c:scatterChart>
      <c:valAx>
        <c:axId val="751401992"/>
        <c:scaling>
          <c:orientation val="minMax"/>
          <c:max val="10000"/>
          <c:min val="3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Capacity to Secure (GW)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1403304"/>
        <c:crossesAt val="0"/>
        <c:crossBetween val="midCat"/>
        <c:majorUnit val="1000"/>
        <c:dispUnits>
          <c:builtInUnit val="thousands"/>
        </c:dispUnits>
      </c:valAx>
      <c:valAx>
        <c:axId val="751403304"/>
        <c:scaling>
          <c:orientation val="minMax"/>
          <c:max val="50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Regret cost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1401992"/>
        <c:crossesAt val="-3000"/>
        <c:crossBetween val="midCat"/>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£m</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legend>
      <c:legendPos val="r"/>
      <c:layout>
        <c:manualLayout>
          <c:xMode val="edge"/>
          <c:yMode val="edge"/>
          <c:x val="8.0991485454013315E-2"/>
          <c:y val="0.85949993640219036"/>
          <c:w val="0.85848226968397912"/>
          <c:h val="0.139026936798290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5"/>
          <c:order val="0"/>
          <c:tx>
            <c:strRef>
              <c:f>'Figure 2'!$Y$6</c:f>
              <c:strCache>
                <c:ptCount val="1"/>
                <c:pt idx="0">
                  <c:v>BC</c:v>
                </c:pt>
              </c:strCache>
            </c:strRef>
          </c:tx>
          <c:spPr>
            <a:ln w="19050">
              <a:noFill/>
            </a:ln>
          </c:spPr>
          <c:marker>
            <c:symbol val="circle"/>
            <c:size val="7"/>
            <c:spPr>
              <a:solidFill>
                <a:srgbClr val="CE328A"/>
              </a:solidFill>
              <a:ln>
                <a:noFill/>
              </a:ln>
            </c:spPr>
          </c:marker>
          <c:dPt>
            <c:idx val="13"/>
            <c:marker>
              <c:symbol val="circle"/>
              <c:size val="14"/>
            </c:marker>
            <c:bubble3D val="0"/>
            <c:extLst>
              <c:ext xmlns:c16="http://schemas.microsoft.com/office/drawing/2014/chart" uri="{C3380CC4-5D6E-409C-BE32-E72D297353CC}">
                <c16:uniqueId val="{00000000-8934-460B-AB15-CDED5E017E8C}"/>
              </c:ext>
            </c:extLst>
          </c:dPt>
          <c:dPt>
            <c:idx val="16"/>
            <c:bubble3D val="0"/>
            <c:extLst>
              <c:ext xmlns:c16="http://schemas.microsoft.com/office/drawing/2014/chart" uri="{C3380CC4-5D6E-409C-BE32-E72D297353CC}">
                <c16:uniqueId val="{00000001-8934-460B-AB15-CDED5E017E8C}"/>
              </c:ext>
            </c:extLst>
          </c:dPt>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2'!$Y$7:$Y$33</c:f>
              <c:numCache>
                <c:formatCode>General</c:formatCode>
                <c:ptCount val="27"/>
                <c:pt idx="0">
                  <c:v>#N/A</c:v>
                </c:pt>
                <c:pt idx="1">
                  <c:v>3.4199144498688185</c:v>
                </c:pt>
                <c:pt idx="2">
                  <c:v>3.7602275059849855</c:v>
                </c:pt>
                <c:pt idx="3">
                  <c:v>3.8199144498688185</c:v>
                </c:pt>
                <c:pt idx="4">
                  <c:v>4.2199144498688179</c:v>
                </c:pt>
                <c:pt idx="5">
                  <c:v>4.6199144498688183</c:v>
                </c:pt>
                <c:pt idx="6">
                  <c:v>5.0199144498688186</c:v>
                </c:pt>
                <c:pt idx="7">
                  <c:v>5.4199144498688181</c:v>
                </c:pt>
                <c:pt idx="8">
                  <c:v>5.6637234484113144</c:v>
                </c:pt>
                <c:pt idx="9">
                  <c:v>#N/A</c:v>
                </c:pt>
                <c:pt idx="10">
                  <c:v>5.8199144498688185</c:v>
                </c:pt>
                <c:pt idx="11">
                  <c:v>6.2199144498688179</c:v>
                </c:pt>
                <c:pt idx="12">
                  <c:v>6.4383562870528985</c:v>
                </c:pt>
                <c:pt idx="13">
                  <c:v>6.6199144498688183</c:v>
                </c:pt>
                <c:pt idx="14">
                  <c:v>7.0199144498688186</c:v>
                </c:pt>
                <c:pt idx="15">
                  <c:v>#N/A</c:v>
                </c:pt>
                <c:pt idx="16">
                  <c:v>7.4199144498688181</c:v>
                </c:pt>
                <c:pt idx="17">
                  <c:v>7.8089605488909219</c:v>
                </c:pt>
                <c:pt idx="18">
                  <c:v>7.8199144498688185</c:v>
                </c:pt>
                <c:pt idx="19">
                  <c:v>8.2199144498688188</c:v>
                </c:pt>
                <c:pt idx="20">
                  <c:v>8.3967080111629624</c:v>
                </c:pt>
                <c:pt idx="21">
                  <c:v>8.6199144498688192</c:v>
                </c:pt>
                <c:pt idx="22">
                  <c:v>9.0199144498688177</c:v>
                </c:pt>
                <c:pt idx="23">
                  <c:v>9.4199144498688181</c:v>
                </c:pt>
                <c:pt idx="24">
                  <c:v>9.6129079309129803</c:v>
                </c:pt>
                <c:pt idx="25">
                  <c:v>9.8199144498688185</c:v>
                </c:pt>
                <c:pt idx="26">
                  <c:v>#N/A</c:v>
                </c:pt>
              </c:numCache>
            </c:numRef>
          </c:val>
          <c:smooth val="0"/>
          <c:extLst>
            <c:ext xmlns:c16="http://schemas.microsoft.com/office/drawing/2014/chart" uri="{C3380CC4-5D6E-409C-BE32-E72D297353CC}">
              <c16:uniqueId val="{00000003-8934-460B-AB15-CDED5E017E8C}"/>
            </c:ext>
          </c:extLst>
        </c:ser>
        <c:ser>
          <c:idx val="2"/>
          <c:order val="1"/>
          <c:tx>
            <c:strRef>
              <c:f>'Figure 2'!$Z$6</c:f>
              <c:strCache>
                <c:ptCount val="1"/>
                <c:pt idx="0">
                  <c:v>CT</c:v>
                </c:pt>
              </c:strCache>
            </c:strRef>
          </c:tx>
          <c:spPr>
            <a:ln w="19050">
              <a:noFill/>
            </a:ln>
          </c:spPr>
          <c:marker>
            <c:symbol val="diamond"/>
            <c:size val="14"/>
            <c:spPr>
              <a:solidFill>
                <a:srgbClr val="FFBF22"/>
              </a:solidFill>
              <a:ln>
                <a:no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2'!$Z$7:$Z$33</c:f>
              <c:numCache>
                <c:formatCode>General</c:formatCode>
                <c:ptCount val="27"/>
                <c:pt idx="0">
                  <c:v>#N/A</c:v>
                </c:pt>
                <c:pt idx="1">
                  <c:v>#N/A</c:v>
                </c:pt>
                <c:pt idx="2">
                  <c:v>#N/A</c:v>
                </c:pt>
                <c:pt idx="3">
                  <c:v>#N/A</c:v>
                </c:pt>
                <c:pt idx="4">
                  <c:v>#N/A</c:v>
                </c:pt>
                <c:pt idx="5">
                  <c:v>#N/A</c:v>
                </c:pt>
                <c:pt idx="6">
                  <c:v>#N/A</c:v>
                </c:pt>
                <c:pt idx="7">
                  <c:v>#N/A</c:v>
                </c:pt>
                <c:pt idx="8">
                  <c:v>#N/A</c:v>
                </c:pt>
                <c:pt idx="9">
                  <c:v>5.7100206235033761</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val>
          <c:smooth val="0"/>
          <c:extLst>
            <c:ext xmlns:c16="http://schemas.microsoft.com/office/drawing/2014/chart" uri="{C3380CC4-5D6E-409C-BE32-E72D297353CC}">
              <c16:uniqueId val="{00000004-8934-460B-AB15-CDED5E017E8C}"/>
            </c:ext>
          </c:extLst>
        </c:ser>
        <c:ser>
          <c:idx val="0"/>
          <c:order val="2"/>
          <c:tx>
            <c:strRef>
              <c:f>'Figure 2'!$AB$6</c:f>
              <c:strCache>
                <c:ptCount val="1"/>
                <c:pt idx="0">
                  <c:v>ST</c:v>
                </c:pt>
              </c:strCache>
            </c:strRef>
          </c:tx>
          <c:spPr>
            <a:ln w="19050">
              <a:noFill/>
            </a:ln>
          </c:spPr>
          <c:marker>
            <c:symbol val="diamond"/>
            <c:size val="14"/>
            <c:spPr>
              <a:solidFill>
                <a:srgbClr val="5BCBF5"/>
              </a:solidFill>
              <a:ln>
                <a:no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2'!$AB$7:$AB$33</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7.1976449911587554</c:v>
                </c:pt>
                <c:pt idx="16">
                  <c:v>#N/A</c:v>
                </c:pt>
                <c:pt idx="17">
                  <c:v>#N/A</c:v>
                </c:pt>
                <c:pt idx="18">
                  <c:v>#N/A</c:v>
                </c:pt>
                <c:pt idx="19">
                  <c:v>#N/A</c:v>
                </c:pt>
                <c:pt idx="20">
                  <c:v>#N/A</c:v>
                </c:pt>
                <c:pt idx="21">
                  <c:v>#N/A</c:v>
                </c:pt>
                <c:pt idx="22">
                  <c:v>#N/A</c:v>
                </c:pt>
                <c:pt idx="23">
                  <c:v>#N/A</c:v>
                </c:pt>
                <c:pt idx="24">
                  <c:v>#N/A</c:v>
                </c:pt>
                <c:pt idx="25">
                  <c:v>#N/A</c:v>
                </c:pt>
                <c:pt idx="26">
                  <c:v>#N/A</c:v>
                </c:pt>
              </c:numCache>
            </c:numRef>
          </c:val>
          <c:smooth val="0"/>
          <c:extLst>
            <c:ext xmlns:c16="http://schemas.microsoft.com/office/drawing/2014/chart" uri="{C3380CC4-5D6E-409C-BE32-E72D297353CC}">
              <c16:uniqueId val="{00000006-8934-460B-AB15-CDED5E017E8C}"/>
            </c:ext>
          </c:extLst>
        </c:ser>
        <c:ser>
          <c:idx val="1"/>
          <c:order val="3"/>
          <c:tx>
            <c:strRef>
              <c:f>'Figure 2'!$AA$6</c:f>
              <c:strCache>
                <c:ptCount val="1"/>
                <c:pt idx="0">
                  <c:v>LW</c:v>
                </c:pt>
              </c:strCache>
            </c:strRef>
          </c:tx>
          <c:spPr>
            <a:ln w="19050">
              <a:noFill/>
            </a:ln>
          </c:spPr>
          <c:marker>
            <c:symbol val="circle"/>
            <c:size val="14"/>
            <c:spPr>
              <a:solidFill>
                <a:srgbClr val="C2CD23"/>
              </a:solidFill>
              <a:ln>
                <a:solidFill>
                  <a:srgbClr val="C2CD23"/>
                </a:solid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2'!$AA$7:$AA$33</c:f>
              <c:numCache>
                <c:formatCode>General</c:formatCode>
                <c:ptCount val="27"/>
                <c:pt idx="0">
                  <c:v>2.435760279143091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val>
          <c:smooth val="0"/>
          <c:extLst>
            <c:ext xmlns:c16="http://schemas.microsoft.com/office/drawing/2014/chart" uri="{C3380CC4-5D6E-409C-BE32-E72D297353CC}">
              <c16:uniqueId val="{00000007-8934-460B-AB15-CDED5E017E8C}"/>
            </c:ext>
          </c:extLst>
        </c:ser>
        <c:ser>
          <c:idx val="3"/>
          <c:order val="4"/>
          <c:tx>
            <c:strRef>
              <c:f>'Figure 2'!$AC$6</c:f>
              <c:strCache>
                <c:ptCount val="1"/>
                <c:pt idx="0">
                  <c:v>FS</c:v>
                </c:pt>
              </c:strCache>
            </c:strRef>
          </c:tx>
          <c:spPr>
            <a:ln w="19050">
              <a:noFill/>
            </a:ln>
          </c:spPr>
          <c:marker>
            <c:symbol val="triangle"/>
            <c:size val="14"/>
            <c:spPr>
              <a:solidFill>
                <a:srgbClr val="827B7A"/>
              </a:solidFill>
              <a:ln>
                <a:solidFill>
                  <a:srgbClr val="827B7A"/>
                </a:solid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2'!$AC$7:$AC$33</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10.432404253176719</c:v>
                </c:pt>
              </c:numCache>
            </c:numRef>
          </c:val>
          <c:smooth val="0"/>
          <c:extLst>
            <c:ext xmlns:c16="http://schemas.microsoft.com/office/drawing/2014/chart" uri="{C3380CC4-5D6E-409C-BE32-E72D297353CC}">
              <c16:uniqueId val="{00000008-8934-460B-AB15-CDED5E017E8C}"/>
            </c:ext>
          </c:extLst>
        </c:ser>
        <c:ser>
          <c:idx val="4"/>
          <c:order val="5"/>
          <c:tx>
            <c:strRef>
              <c:f>'Figure 2'!$AD$6</c:f>
              <c:strCache>
                <c:ptCount val="1"/>
                <c:pt idx="0">
                  <c:v>LWR</c:v>
                </c:pt>
              </c:strCache>
            </c:strRef>
          </c:tx>
          <c:spPr>
            <a:ln w="19050">
              <a:solidFill>
                <a:srgbClr val="00B0F0"/>
              </a:solidFill>
              <a:prstDash val="dash"/>
            </a:ln>
          </c:spPr>
          <c:marker>
            <c:spPr>
              <a:noFill/>
              <a:ln>
                <a:noFill/>
                <a:prstDash val="dash"/>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2'!$AD$7:$AD$33</c:f>
              <c:numCache>
                <c:formatCode>General</c:formatCode>
                <c:ptCount val="27"/>
                <c:pt idx="0">
                  <c:v>7.4</c:v>
                </c:pt>
                <c:pt idx="1">
                  <c:v>7.4</c:v>
                </c:pt>
                <c:pt idx="2">
                  <c:v>7.4</c:v>
                </c:pt>
                <c:pt idx="3">
                  <c:v>7.4</c:v>
                </c:pt>
                <c:pt idx="4">
                  <c:v>7.4</c:v>
                </c:pt>
                <c:pt idx="5">
                  <c:v>7.4</c:v>
                </c:pt>
                <c:pt idx="6">
                  <c:v>7.4</c:v>
                </c:pt>
                <c:pt idx="7">
                  <c:v>7.4</c:v>
                </c:pt>
                <c:pt idx="8">
                  <c:v>7.4</c:v>
                </c:pt>
                <c:pt idx="9">
                  <c:v>7.4</c:v>
                </c:pt>
                <c:pt idx="10">
                  <c:v>7.4</c:v>
                </c:pt>
                <c:pt idx="11">
                  <c:v>7.4</c:v>
                </c:pt>
                <c:pt idx="12">
                  <c:v>7.4</c:v>
                </c:pt>
                <c:pt idx="13">
                  <c:v>7.4</c:v>
                </c:pt>
                <c:pt idx="14">
                  <c:v>7.4</c:v>
                </c:pt>
                <c:pt idx="15">
                  <c:v>7.4</c:v>
                </c:pt>
                <c:pt idx="16">
                  <c:v>7.4</c:v>
                </c:pt>
                <c:pt idx="17">
                  <c:v>7.4</c:v>
                </c:pt>
                <c:pt idx="18">
                  <c:v>7.4</c:v>
                </c:pt>
                <c:pt idx="19">
                  <c:v>7.4</c:v>
                </c:pt>
                <c:pt idx="20">
                  <c:v>7.4</c:v>
                </c:pt>
                <c:pt idx="21">
                  <c:v>7.4</c:v>
                </c:pt>
                <c:pt idx="22">
                  <c:v>7.4</c:v>
                </c:pt>
                <c:pt idx="23">
                  <c:v>7.4</c:v>
                </c:pt>
                <c:pt idx="24">
                  <c:v>7.4</c:v>
                </c:pt>
                <c:pt idx="25">
                  <c:v>7.4</c:v>
                </c:pt>
                <c:pt idx="26">
                  <c:v>7.4</c:v>
                </c:pt>
              </c:numCache>
            </c:numRef>
          </c:val>
          <c:smooth val="0"/>
          <c:extLst>
            <c:ext xmlns:c16="http://schemas.microsoft.com/office/drawing/2014/chart" uri="{C3380CC4-5D6E-409C-BE32-E72D297353CC}">
              <c16:uniqueId val="{00000009-8934-460B-AB15-CDED5E017E8C}"/>
            </c:ext>
          </c:extLst>
        </c:ser>
        <c:dLbls>
          <c:showLegendKey val="0"/>
          <c:showVal val="0"/>
          <c:showCatName val="0"/>
          <c:showSerName val="0"/>
          <c:showPercent val="0"/>
          <c:showBubbleSize val="0"/>
        </c:dLbls>
        <c:marker val="1"/>
        <c:smooth val="0"/>
        <c:axId val="149034496"/>
        <c:axId val="149036032"/>
      </c:lineChart>
      <c:catAx>
        <c:axId val="149034496"/>
        <c:scaling>
          <c:orientation val="minMax"/>
        </c:scaling>
        <c:delete val="0"/>
        <c:axPos val="b"/>
        <c:numFmt formatCode="General" sourceLinked="1"/>
        <c:majorTickMark val="none"/>
        <c:minorTickMark val="none"/>
        <c:tickLblPos val="low"/>
        <c:txPr>
          <a:bodyPr rot="-5400000"/>
          <a:lstStyle/>
          <a:p>
            <a:pPr>
              <a:defRPr/>
            </a:pPr>
            <a:endParaRPr lang="en-US"/>
          </a:p>
        </c:txPr>
        <c:crossAx val="149036032"/>
        <c:crosses val="autoZero"/>
        <c:auto val="0"/>
        <c:lblAlgn val="ctr"/>
        <c:lblOffset val="100"/>
        <c:noMultiLvlLbl val="0"/>
      </c:catAx>
      <c:valAx>
        <c:axId val="149036032"/>
        <c:scaling>
          <c:orientation val="minMax"/>
        </c:scaling>
        <c:delete val="0"/>
        <c:axPos val="l"/>
        <c:majorGridlines>
          <c:spPr>
            <a:ln>
              <a:solidFill>
                <a:schemeClr val="bg1">
                  <a:lumMod val="85000"/>
                </a:schemeClr>
              </a:solidFill>
              <a:prstDash val="dash"/>
            </a:ln>
          </c:spPr>
        </c:majorGridlines>
        <c:title>
          <c:tx>
            <c:rich>
              <a:bodyPr rot="-5400000" vert="horz"/>
              <a:lstStyle/>
              <a:p>
                <a:pPr>
                  <a:defRPr b="0"/>
                </a:pPr>
                <a:r>
                  <a:rPr lang="en-US" b="0"/>
                  <a:t>Capacity to secure (GW)</a:t>
                </a:r>
              </a:p>
            </c:rich>
          </c:tx>
          <c:overlay val="0"/>
        </c:title>
        <c:numFmt formatCode="General" sourceLinked="1"/>
        <c:majorTickMark val="out"/>
        <c:minorTickMark val="none"/>
        <c:tickLblPos val="low"/>
        <c:crossAx val="149034496"/>
        <c:crosses val="autoZero"/>
        <c:crossBetween val="between"/>
        <c:majorUnit val="1"/>
      </c:valAx>
    </c:plotArea>
    <c:legend>
      <c:legendPos val="r"/>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5"/>
          <c:order val="0"/>
          <c:tx>
            <c:strRef>
              <c:f>'Figure 2'!$Y$6</c:f>
              <c:strCache>
                <c:ptCount val="1"/>
                <c:pt idx="0">
                  <c:v>BC</c:v>
                </c:pt>
              </c:strCache>
            </c:strRef>
          </c:tx>
          <c:spPr>
            <a:ln w="19050">
              <a:noFill/>
            </a:ln>
          </c:spPr>
          <c:marker>
            <c:symbol val="circle"/>
            <c:size val="7"/>
            <c:spPr>
              <a:solidFill>
                <a:srgbClr val="CE328A"/>
              </a:solidFill>
              <a:ln>
                <a:noFill/>
              </a:ln>
            </c:spPr>
          </c:marker>
          <c:dPt>
            <c:idx val="13"/>
            <c:bubble3D val="0"/>
            <c:extLst>
              <c:ext xmlns:c16="http://schemas.microsoft.com/office/drawing/2014/chart" uri="{C3380CC4-5D6E-409C-BE32-E72D297353CC}">
                <c16:uniqueId val="{00000000-FC01-4AE8-8F54-4F26B6E7FA55}"/>
              </c:ext>
            </c:extLst>
          </c:dPt>
          <c:dPt>
            <c:idx val="14"/>
            <c:marker>
              <c:symbol val="circle"/>
              <c:size val="14"/>
            </c:marker>
            <c:bubble3D val="0"/>
            <c:extLst>
              <c:ext xmlns:c16="http://schemas.microsoft.com/office/drawing/2014/chart" uri="{C3380CC4-5D6E-409C-BE32-E72D297353CC}">
                <c16:uniqueId val="{00000002-1400-4273-9B46-04773247F858}"/>
              </c:ext>
            </c:extLst>
          </c:dPt>
          <c:dPt>
            <c:idx val="16"/>
            <c:bubble3D val="0"/>
            <c:extLst>
              <c:ext xmlns:c16="http://schemas.microsoft.com/office/drawing/2014/chart" uri="{C3380CC4-5D6E-409C-BE32-E72D297353CC}">
                <c16:uniqueId val="{00000001-FC01-4AE8-8F54-4F26B6E7FA55}"/>
              </c:ext>
            </c:extLst>
          </c:dPt>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2'!$Y$7:$Y$33</c:f>
              <c:numCache>
                <c:formatCode>General</c:formatCode>
                <c:ptCount val="27"/>
                <c:pt idx="0">
                  <c:v>#N/A</c:v>
                </c:pt>
                <c:pt idx="1">
                  <c:v>3.4199144498688185</c:v>
                </c:pt>
                <c:pt idx="2">
                  <c:v>3.7602275059849855</c:v>
                </c:pt>
                <c:pt idx="3">
                  <c:v>3.8199144498688185</c:v>
                </c:pt>
                <c:pt idx="4">
                  <c:v>4.2199144498688179</c:v>
                </c:pt>
                <c:pt idx="5">
                  <c:v>4.6199144498688183</c:v>
                </c:pt>
                <c:pt idx="6">
                  <c:v>5.0199144498688186</c:v>
                </c:pt>
                <c:pt idx="7">
                  <c:v>5.4199144498688181</c:v>
                </c:pt>
                <c:pt idx="8">
                  <c:v>5.6637234484113144</c:v>
                </c:pt>
                <c:pt idx="9">
                  <c:v>#N/A</c:v>
                </c:pt>
                <c:pt idx="10">
                  <c:v>5.8199144498688185</c:v>
                </c:pt>
                <c:pt idx="11">
                  <c:v>6.2199144498688179</c:v>
                </c:pt>
                <c:pt idx="12">
                  <c:v>6.4383562870528985</c:v>
                </c:pt>
                <c:pt idx="13">
                  <c:v>6.6199144498688183</c:v>
                </c:pt>
                <c:pt idx="14">
                  <c:v>7.0199144498688186</c:v>
                </c:pt>
                <c:pt idx="15">
                  <c:v>#N/A</c:v>
                </c:pt>
                <c:pt idx="16">
                  <c:v>7.4199144498688181</c:v>
                </c:pt>
                <c:pt idx="17">
                  <c:v>7.8089605488909219</c:v>
                </c:pt>
                <c:pt idx="18">
                  <c:v>7.8199144498688185</c:v>
                </c:pt>
                <c:pt idx="19">
                  <c:v>8.2199144498688188</c:v>
                </c:pt>
                <c:pt idx="20">
                  <c:v>8.3967080111629624</c:v>
                </c:pt>
                <c:pt idx="21">
                  <c:v>8.6199144498688192</c:v>
                </c:pt>
                <c:pt idx="22">
                  <c:v>9.0199144498688177</c:v>
                </c:pt>
                <c:pt idx="23">
                  <c:v>9.4199144498688181</c:v>
                </c:pt>
                <c:pt idx="24">
                  <c:v>9.6129079309129803</c:v>
                </c:pt>
                <c:pt idx="25">
                  <c:v>9.8199144498688185</c:v>
                </c:pt>
                <c:pt idx="26">
                  <c:v>#N/A</c:v>
                </c:pt>
              </c:numCache>
            </c:numRef>
          </c:val>
          <c:smooth val="0"/>
          <c:extLst>
            <c:ext xmlns:c16="http://schemas.microsoft.com/office/drawing/2014/chart" uri="{C3380CC4-5D6E-409C-BE32-E72D297353CC}">
              <c16:uniqueId val="{00000003-FC01-4AE8-8F54-4F26B6E7FA55}"/>
            </c:ext>
          </c:extLst>
        </c:ser>
        <c:ser>
          <c:idx val="2"/>
          <c:order val="1"/>
          <c:tx>
            <c:strRef>
              <c:f>'Figure 2'!$Z$6</c:f>
              <c:strCache>
                <c:ptCount val="1"/>
                <c:pt idx="0">
                  <c:v>CT</c:v>
                </c:pt>
              </c:strCache>
            </c:strRef>
          </c:tx>
          <c:spPr>
            <a:ln w="19050">
              <a:noFill/>
            </a:ln>
          </c:spPr>
          <c:marker>
            <c:symbol val="diamond"/>
            <c:size val="14"/>
            <c:spPr>
              <a:solidFill>
                <a:srgbClr val="FFBF22"/>
              </a:solidFill>
              <a:ln>
                <a:no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2'!$Z$7:$Z$33</c:f>
              <c:numCache>
                <c:formatCode>General</c:formatCode>
                <c:ptCount val="27"/>
                <c:pt idx="0">
                  <c:v>#N/A</c:v>
                </c:pt>
                <c:pt idx="1">
                  <c:v>#N/A</c:v>
                </c:pt>
                <c:pt idx="2">
                  <c:v>#N/A</c:v>
                </c:pt>
                <c:pt idx="3">
                  <c:v>#N/A</c:v>
                </c:pt>
                <c:pt idx="4">
                  <c:v>#N/A</c:v>
                </c:pt>
                <c:pt idx="5">
                  <c:v>#N/A</c:v>
                </c:pt>
                <c:pt idx="6">
                  <c:v>#N/A</c:v>
                </c:pt>
                <c:pt idx="7">
                  <c:v>#N/A</c:v>
                </c:pt>
                <c:pt idx="8">
                  <c:v>#N/A</c:v>
                </c:pt>
                <c:pt idx="9">
                  <c:v>5.7100206235033761</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val>
          <c:smooth val="0"/>
          <c:extLst>
            <c:ext xmlns:c16="http://schemas.microsoft.com/office/drawing/2014/chart" uri="{C3380CC4-5D6E-409C-BE32-E72D297353CC}">
              <c16:uniqueId val="{00000004-FC01-4AE8-8F54-4F26B6E7FA55}"/>
            </c:ext>
          </c:extLst>
        </c:ser>
        <c:ser>
          <c:idx val="0"/>
          <c:order val="2"/>
          <c:tx>
            <c:strRef>
              <c:f>'Figure 2'!$AB$6</c:f>
              <c:strCache>
                <c:ptCount val="1"/>
                <c:pt idx="0">
                  <c:v>ST</c:v>
                </c:pt>
              </c:strCache>
            </c:strRef>
          </c:tx>
          <c:spPr>
            <a:ln w="19050">
              <a:noFill/>
            </a:ln>
          </c:spPr>
          <c:marker>
            <c:symbol val="diamond"/>
            <c:size val="14"/>
            <c:spPr>
              <a:solidFill>
                <a:srgbClr val="5BCBF5"/>
              </a:solidFill>
              <a:ln>
                <a:no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2'!$AB$7:$AB$33</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7.1976449911587554</c:v>
                </c:pt>
                <c:pt idx="16">
                  <c:v>#N/A</c:v>
                </c:pt>
                <c:pt idx="17">
                  <c:v>#N/A</c:v>
                </c:pt>
                <c:pt idx="18">
                  <c:v>#N/A</c:v>
                </c:pt>
                <c:pt idx="19">
                  <c:v>#N/A</c:v>
                </c:pt>
                <c:pt idx="20">
                  <c:v>#N/A</c:v>
                </c:pt>
                <c:pt idx="21">
                  <c:v>#N/A</c:v>
                </c:pt>
                <c:pt idx="22">
                  <c:v>#N/A</c:v>
                </c:pt>
                <c:pt idx="23">
                  <c:v>#N/A</c:v>
                </c:pt>
                <c:pt idx="24">
                  <c:v>#N/A</c:v>
                </c:pt>
                <c:pt idx="25">
                  <c:v>#N/A</c:v>
                </c:pt>
                <c:pt idx="26">
                  <c:v>#N/A</c:v>
                </c:pt>
              </c:numCache>
            </c:numRef>
          </c:val>
          <c:smooth val="0"/>
          <c:extLst>
            <c:ext xmlns:c16="http://schemas.microsoft.com/office/drawing/2014/chart" uri="{C3380CC4-5D6E-409C-BE32-E72D297353CC}">
              <c16:uniqueId val="{00000006-FC01-4AE8-8F54-4F26B6E7FA55}"/>
            </c:ext>
          </c:extLst>
        </c:ser>
        <c:ser>
          <c:idx val="1"/>
          <c:order val="3"/>
          <c:tx>
            <c:strRef>
              <c:f>'Figure 2'!$AA$6</c:f>
              <c:strCache>
                <c:ptCount val="1"/>
                <c:pt idx="0">
                  <c:v>LW</c:v>
                </c:pt>
              </c:strCache>
            </c:strRef>
          </c:tx>
          <c:spPr>
            <a:ln w="19050">
              <a:noFill/>
            </a:ln>
          </c:spPr>
          <c:marker>
            <c:symbol val="circle"/>
            <c:size val="14"/>
            <c:spPr>
              <a:solidFill>
                <a:srgbClr val="C2CD23"/>
              </a:solidFill>
              <a:ln>
                <a:solidFill>
                  <a:srgbClr val="C2CD23"/>
                </a:solid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2'!$AA$7:$AA$33</c:f>
              <c:numCache>
                <c:formatCode>General</c:formatCode>
                <c:ptCount val="27"/>
                <c:pt idx="0">
                  <c:v>2.435760279143091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val>
          <c:smooth val="0"/>
          <c:extLst>
            <c:ext xmlns:c16="http://schemas.microsoft.com/office/drawing/2014/chart" uri="{C3380CC4-5D6E-409C-BE32-E72D297353CC}">
              <c16:uniqueId val="{00000007-FC01-4AE8-8F54-4F26B6E7FA55}"/>
            </c:ext>
          </c:extLst>
        </c:ser>
        <c:ser>
          <c:idx val="3"/>
          <c:order val="4"/>
          <c:tx>
            <c:strRef>
              <c:f>'Figure 2'!$AC$6</c:f>
              <c:strCache>
                <c:ptCount val="1"/>
                <c:pt idx="0">
                  <c:v>FS</c:v>
                </c:pt>
              </c:strCache>
            </c:strRef>
          </c:tx>
          <c:spPr>
            <a:ln w="19050">
              <a:noFill/>
            </a:ln>
          </c:spPr>
          <c:marker>
            <c:symbol val="triangle"/>
            <c:size val="14"/>
            <c:spPr>
              <a:solidFill>
                <a:srgbClr val="827B7A"/>
              </a:solidFill>
              <a:ln>
                <a:solidFill>
                  <a:srgbClr val="827B7A"/>
                </a:solidFill>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2'!$AC$7:$AC$33</c:f>
              <c:numCache>
                <c:formatCode>General</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10.432404253176719</c:v>
                </c:pt>
              </c:numCache>
            </c:numRef>
          </c:val>
          <c:smooth val="0"/>
          <c:extLst>
            <c:ext xmlns:c16="http://schemas.microsoft.com/office/drawing/2014/chart" uri="{C3380CC4-5D6E-409C-BE32-E72D297353CC}">
              <c16:uniqueId val="{00000008-FC01-4AE8-8F54-4F26B6E7FA55}"/>
            </c:ext>
          </c:extLst>
        </c:ser>
        <c:ser>
          <c:idx val="4"/>
          <c:order val="5"/>
          <c:tx>
            <c:strRef>
              <c:f>'Figure 2'!$AD$6</c:f>
              <c:strCache>
                <c:ptCount val="1"/>
                <c:pt idx="0">
                  <c:v>LWR</c:v>
                </c:pt>
              </c:strCache>
            </c:strRef>
          </c:tx>
          <c:spPr>
            <a:ln w="19050">
              <a:solidFill>
                <a:srgbClr val="00B0F0"/>
              </a:solidFill>
              <a:prstDash val="dash"/>
            </a:ln>
          </c:spPr>
          <c:marker>
            <c:spPr>
              <a:noFill/>
              <a:ln>
                <a:noFill/>
                <a:prstDash val="dash"/>
              </a:ln>
            </c:spPr>
          </c:marker>
          <c:cat>
            <c:strRef>
              <c:f>'Figure 2'!$Q$7:$Q$33</c:f>
              <c:strCache>
                <c:ptCount val="27"/>
                <c:pt idx="0">
                  <c:v>LW</c:v>
                </c:pt>
                <c:pt idx="1">
                  <c:v>BC - 3600</c:v>
                </c:pt>
                <c:pt idx="2">
                  <c:v>BC_WARM</c:v>
                </c:pt>
                <c:pt idx="3">
                  <c:v>BC - 3200</c:v>
                </c:pt>
                <c:pt idx="4">
                  <c:v>BC - 2800</c:v>
                </c:pt>
                <c:pt idx="5">
                  <c:v>BC - 2400</c:v>
                </c:pt>
                <c:pt idx="6">
                  <c:v>BC - 2000</c:v>
                </c:pt>
                <c:pt idx="7">
                  <c:v>BC - 1600</c:v>
                </c:pt>
                <c:pt idx="8">
                  <c:v>BC_LOW_DEMAND</c:v>
                </c:pt>
                <c:pt idx="9">
                  <c:v>CT</c:v>
                </c:pt>
                <c:pt idx="10">
                  <c:v>BC - 1200</c:v>
                </c:pt>
                <c:pt idx="11">
                  <c:v>BC - 800</c:v>
                </c:pt>
                <c:pt idx="12">
                  <c:v>BC_HIGH_AVAIL</c:v>
                </c:pt>
                <c:pt idx="13">
                  <c:v>BC - 400</c:v>
                </c:pt>
                <c:pt idx="14">
                  <c:v>BC</c:v>
                </c:pt>
                <c:pt idx="15">
                  <c:v>ST</c:v>
                </c:pt>
                <c:pt idx="16">
                  <c:v>BC +400</c:v>
                </c:pt>
                <c:pt idx="17">
                  <c:v>BC_LOW_AVAIL</c:v>
                </c:pt>
                <c:pt idx="18">
                  <c:v>BC +800</c:v>
                </c:pt>
                <c:pt idx="19">
                  <c:v>BC +1200</c:v>
                </c:pt>
                <c:pt idx="20">
                  <c:v>BC_COLD</c:v>
                </c:pt>
                <c:pt idx="21">
                  <c:v>BC +1600</c:v>
                </c:pt>
                <c:pt idx="22">
                  <c:v>BC +2000</c:v>
                </c:pt>
                <c:pt idx="23">
                  <c:v>BC +2400</c:v>
                </c:pt>
                <c:pt idx="24">
                  <c:v>BC_HIGH_DEMAND</c:v>
                </c:pt>
                <c:pt idx="25">
                  <c:v>BC +2800</c:v>
                </c:pt>
                <c:pt idx="26">
                  <c:v>FS</c:v>
                </c:pt>
              </c:strCache>
            </c:strRef>
          </c:cat>
          <c:val>
            <c:numRef>
              <c:f>'Figure 2'!$AD$7:$AD$33</c:f>
              <c:numCache>
                <c:formatCode>General</c:formatCode>
                <c:ptCount val="27"/>
                <c:pt idx="0">
                  <c:v>7.4</c:v>
                </c:pt>
                <c:pt idx="1">
                  <c:v>7.4</c:v>
                </c:pt>
                <c:pt idx="2">
                  <c:v>7.4</c:v>
                </c:pt>
                <c:pt idx="3">
                  <c:v>7.4</c:v>
                </c:pt>
                <c:pt idx="4">
                  <c:v>7.4</c:v>
                </c:pt>
                <c:pt idx="5">
                  <c:v>7.4</c:v>
                </c:pt>
                <c:pt idx="6">
                  <c:v>7.4</c:v>
                </c:pt>
                <c:pt idx="7">
                  <c:v>7.4</c:v>
                </c:pt>
                <c:pt idx="8">
                  <c:v>7.4</c:v>
                </c:pt>
                <c:pt idx="9">
                  <c:v>7.4</c:v>
                </c:pt>
                <c:pt idx="10">
                  <c:v>7.4</c:v>
                </c:pt>
                <c:pt idx="11">
                  <c:v>7.4</c:v>
                </c:pt>
                <c:pt idx="12">
                  <c:v>7.4</c:v>
                </c:pt>
                <c:pt idx="13">
                  <c:v>7.4</c:v>
                </c:pt>
                <c:pt idx="14">
                  <c:v>7.4</c:v>
                </c:pt>
                <c:pt idx="15">
                  <c:v>7.4</c:v>
                </c:pt>
                <c:pt idx="16">
                  <c:v>7.4</c:v>
                </c:pt>
                <c:pt idx="17">
                  <c:v>7.4</c:v>
                </c:pt>
                <c:pt idx="18">
                  <c:v>7.4</c:v>
                </c:pt>
                <c:pt idx="19">
                  <c:v>7.4</c:v>
                </c:pt>
                <c:pt idx="20">
                  <c:v>7.4</c:v>
                </c:pt>
                <c:pt idx="21">
                  <c:v>7.4</c:v>
                </c:pt>
                <c:pt idx="22">
                  <c:v>7.4</c:v>
                </c:pt>
                <c:pt idx="23">
                  <c:v>7.4</c:v>
                </c:pt>
                <c:pt idx="24">
                  <c:v>7.4</c:v>
                </c:pt>
                <c:pt idx="25">
                  <c:v>7.4</c:v>
                </c:pt>
                <c:pt idx="26">
                  <c:v>7.4</c:v>
                </c:pt>
              </c:numCache>
            </c:numRef>
          </c:val>
          <c:smooth val="0"/>
          <c:extLst>
            <c:ext xmlns:c16="http://schemas.microsoft.com/office/drawing/2014/chart" uri="{C3380CC4-5D6E-409C-BE32-E72D297353CC}">
              <c16:uniqueId val="{00000009-FC01-4AE8-8F54-4F26B6E7FA55}"/>
            </c:ext>
          </c:extLst>
        </c:ser>
        <c:dLbls>
          <c:showLegendKey val="0"/>
          <c:showVal val="0"/>
          <c:showCatName val="0"/>
          <c:showSerName val="0"/>
          <c:showPercent val="0"/>
          <c:showBubbleSize val="0"/>
        </c:dLbls>
        <c:marker val="1"/>
        <c:smooth val="0"/>
        <c:axId val="149034496"/>
        <c:axId val="149036032"/>
      </c:lineChart>
      <c:catAx>
        <c:axId val="149034496"/>
        <c:scaling>
          <c:orientation val="minMax"/>
        </c:scaling>
        <c:delete val="0"/>
        <c:axPos val="b"/>
        <c:numFmt formatCode="General" sourceLinked="1"/>
        <c:majorTickMark val="none"/>
        <c:minorTickMark val="none"/>
        <c:tickLblPos val="low"/>
        <c:txPr>
          <a:bodyPr rot="-5400000"/>
          <a:lstStyle/>
          <a:p>
            <a:pPr>
              <a:defRPr/>
            </a:pPr>
            <a:endParaRPr lang="en-US"/>
          </a:p>
        </c:txPr>
        <c:crossAx val="149036032"/>
        <c:crosses val="autoZero"/>
        <c:auto val="0"/>
        <c:lblAlgn val="ctr"/>
        <c:lblOffset val="100"/>
        <c:noMultiLvlLbl val="0"/>
      </c:catAx>
      <c:valAx>
        <c:axId val="149036032"/>
        <c:scaling>
          <c:orientation val="minMax"/>
        </c:scaling>
        <c:delete val="0"/>
        <c:axPos val="l"/>
        <c:majorGridlines>
          <c:spPr>
            <a:ln>
              <a:solidFill>
                <a:schemeClr val="bg1">
                  <a:lumMod val="85000"/>
                </a:schemeClr>
              </a:solidFill>
              <a:prstDash val="dash"/>
            </a:ln>
          </c:spPr>
        </c:majorGridlines>
        <c:title>
          <c:tx>
            <c:rich>
              <a:bodyPr rot="-5400000" vert="horz"/>
              <a:lstStyle/>
              <a:p>
                <a:pPr>
                  <a:defRPr b="0"/>
                </a:pPr>
                <a:r>
                  <a:rPr lang="en-US" b="0"/>
                  <a:t>Capacity to secure (GW)</a:t>
                </a:r>
              </a:p>
            </c:rich>
          </c:tx>
          <c:overlay val="0"/>
        </c:title>
        <c:numFmt formatCode="General" sourceLinked="1"/>
        <c:majorTickMark val="out"/>
        <c:minorTickMark val="none"/>
        <c:tickLblPos val="low"/>
        <c:crossAx val="149034496"/>
        <c:crosses val="autoZero"/>
        <c:crossBetween val="between"/>
        <c:majorUnit val="1"/>
      </c:valAx>
    </c:plotArea>
    <c:legend>
      <c:legendPos val="r"/>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2688131394517"/>
          <c:y val="4.1647177159102051E-2"/>
          <c:w val="0.8434362843559623"/>
          <c:h val="0.75416986026283916"/>
        </c:manualLayout>
      </c:layout>
      <c:lineChart>
        <c:grouping val="standard"/>
        <c:varyColors val="0"/>
        <c:ser>
          <c:idx val="0"/>
          <c:order val="0"/>
          <c:tx>
            <c:strRef>
              <c:f>'Figure 36'!$M$6</c:f>
              <c:strCache>
                <c:ptCount val="1"/>
                <c:pt idx="0">
                  <c:v>2020 Base Case</c:v>
                </c:pt>
              </c:strCache>
            </c:strRef>
          </c:tx>
          <c:spPr>
            <a:ln w="28575" cap="rnd">
              <a:solidFill>
                <a:srgbClr val="0079C1"/>
              </a:solidFill>
              <a:round/>
            </a:ln>
            <a:effectLst/>
          </c:spPr>
          <c:marker>
            <c:symbol val="none"/>
          </c:marker>
          <c:cat>
            <c:strRef>
              <c:f>'Figure 36'!$N$5:$R$5</c:f>
              <c:strCache>
                <c:ptCount val="5"/>
                <c:pt idx="0">
                  <c:v>2020/21</c:v>
                </c:pt>
                <c:pt idx="1">
                  <c:v>2021/22</c:v>
                </c:pt>
                <c:pt idx="2">
                  <c:v>2022/23</c:v>
                </c:pt>
                <c:pt idx="3">
                  <c:v>2023/24</c:v>
                </c:pt>
                <c:pt idx="4">
                  <c:v>2024/25</c:v>
                </c:pt>
              </c:strCache>
            </c:strRef>
          </c:cat>
          <c:val>
            <c:numRef>
              <c:f>'Figure 36'!$N$6:$R$6</c:f>
              <c:numCache>
                <c:formatCode>0.0</c:formatCode>
                <c:ptCount val="5"/>
                <c:pt idx="0">
                  <c:v>58.2</c:v>
                </c:pt>
                <c:pt idx="1">
                  <c:v>57.8</c:v>
                </c:pt>
                <c:pt idx="2">
                  <c:v>57.6</c:v>
                </c:pt>
                <c:pt idx="3">
                  <c:v>57.5</c:v>
                </c:pt>
                <c:pt idx="4">
                  <c:v>57.5</c:v>
                </c:pt>
              </c:numCache>
            </c:numRef>
          </c:val>
          <c:smooth val="0"/>
          <c:extLst>
            <c:ext xmlns:c16="http://schemas.microsoft.com/office/drawing/2014/chart" uri="{C3380CC4-5D6E-409C-BE32-E72D297353CC}">
              <c16:uniqueId val="{00000000-B287-420D-B817-EEEF5ADA75F5}"/>
            </c:ext>
          </c:extLst>
        </c:ser>
        <c:ser>
          <c:idx val="1"/>
          <c:order val="1"/>
          <c:tx>
            <c:strRef>
              <c:f>'Figure 36'!$M$7</c:f>
              <c:strCache>
                <c:ptCount val="1"/>
                <c:pt idx="0">
                  <c:v>2023 Base Case (this report)</c:v>
                </c:pt>
              </c:strCache>
            </c:strRef>
          </c:tx>
          <c:spPr>
            <a:ln w="28575" cap="rnd">
              <a:solidFill>
                <a:srgbClr val="CD328A"/>
              </a:solidFill>
              <a:round/>
            </a:ln>
            <a:effectLst/>
          </c:spPr>
          <c:marker>
            <c:symbol val="none"/>
          </c:marker>
          <c:dLbls>
            <c:dLbl>
              <c:idx val="4"/>
              <c:layout>
                <c:manualLayout>
                  <c:x val="-0.21785966523914505"/>
                  <c:y val="0.37243110454249123"/>
                </c:manualLayout>
              </c:layout>
              <c:tx>
                <c:rich>
                  <a:bodyPr/>
                  <a:lstStyle/>
                  <a:p>
                    <a:r>
                      <a:rPr lang="en-US"/>
                      <a:t>Peak demand forecast for 2024/25 in the 2023 ECR is 1.0 GW higher than the forecast in the 2020 ECR</a:t>
                    </a:r>
                  </a:p>
                </c:rich>
              </c:tx>
              <c:showLegendKey val="0"/>
              <c:showVal val="1"/>
              <c:showCatName val="1"/>
              <c:showSerName val="0"/>
              <c:showPercent val="0"/>
              <c:showBubbleSize val="0"/>
              <c:extLst>
                <c:ext xmlns:c15="http://schemas.microsoft.com/office/drawing/2012/chart" uri="{CE6537A1-D6FC-4f65-9D91-7224C49458BB}">
                  <c15:layout>
                    <c:manualLayout>
                      <c:w val="0.23487309830373831"/>
                      <c:h val="0.24220120784548396"/>
                    </c:manualLayout>
                  </c15:layout>
                  <c15:showDataLabelsRange val="0"/>
                </c:ext>
                <c:ext xmlns:c16="http://schemas.microsoft.com/office/drawing/2014/chart" uri="{C3380CC4-5D6E-409C-BE32-E72D297353CC}">
                  <c16:uniqueId val="{00000000-7FA8-4683-A73E-62440B0206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'Figure 36'!$N$5:$R$5</c:f>
              <c:strCache>
                <c:ptCount val="5"/>
                <c:pt idx="0">
                  <c:v>2020/21</c:v>
                </c:pt>
                <c:pt idx="1">
                  <c:v>2021/22</c:v>
                </c:pt>
                <c:pt idx="2">
                  <c:v>2022/23</c:v>
                </c:pt>
                <c:pt idx="3">
                  <c:v>2023/24</c:v>
                </c:pt>
                <c:pt idx="4">
                  <c:v>2024/25</c:v>
                </c:pt>
              </c:strCache>
            </c:strRef>
          </c:cat>
          <c:val>
            <c:numRef>
              <c:f>'Figure 36'!$N$7:$R$7</c:f>
              <c:numCache>
                <c:formatCode>0.0</c:formatCode>
                <c:ptCount val="5"/>
                <c:pt idx="0">
                  <c:v>58.1</c:v>
                </c:pt>
                <c:pt idx="1">
                  <c:v>59</c:v>
                </c:pt>
                <c:pt idx="2">
                  <c:v>58.7</c:v>
                </c:pt>
                <c:pt idx="3">
                  <c:v>58.5</c:v>
                </c:pt>
                <c:pt idx="4">
                  <c:v>58.5</c:v>
                </c:pt>
              </c:numCache>
            </c:numRef>
          </c:val>
          <c:smooth val="0"/>
          <c:extLst>
            <c:ext xmlns:c16="http://schemas.microsoft.com/office/drawing/2014/chart" uri="{C3380CC4-5D6E-409C-BE32-E72D297353CC}">
              <c16:uniqueId val="{00000001-B287-420D-B817-EEEF5ADA75F5}"/>
            </c:ext>
          </c:extLst>
        </c:ser>
        <c:dLbls>
          <c:showLegendKey val="0"/>
          <c:showVal val="0"/>
          <c:showCatName val="0"/>
          <c:showSerName val="0"/>
          <c:showPercent val="0"/>
          <c:showBubbleSize val="0"/>
        </c:dLbls>
        <c:smooth val="0"/>
        <c:axId val="549426680"/>
        <c:axId val="549419792"/>
      </c:lineChart>
      <c:catAx>
        <c:axId val="54942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1"/>
        <c:lblAlgn val="ctr"/>
        <c:lblOffset val="100"/>
        <c:noMultiLvlLbl val="0"/>
      </c:catAx>
      <c:valAx>
        <c:axId val="549419792"/>
        <c:scaling>
          <c:orientation val="minMax"/>
          <c:min val="5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t>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valAx>
      <c:spPr>
        <a:noFill/>
        <a:ln>
          <a:noFill/>
        </a:ln>
        <a:effectLst/>
      </c:spPr>
    </c:plotArea>
    <c:legend>
      <c:legendPos val="b"/>
      <c:layout>
        <c:manualLayout>
          <c:xMode val="edge"/>
          <c:yMode val="edge"/>
          <c:x val="0.20568335635780199"/>
          <c:y val="0.88567388171932948"/>
          <c:w val="0.6095474603111003"/>
          <c:h val="6.3796603229844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828996142841"/>
          <c:y val="2.4888283319523336E-2"/>
          <c:w val="0.83808135633531244"/>
          <c:h val="0.64879724632099822"/>
        </c:manualLayout>
      </c:layout>
      <c:scatterChart>
        <c:scatterStyle val="lineMarker"/>
        <c:varyColors val="0"/>
        <c:ser>
          <c:idx val="19"/>
          <c:order val="0"/>
          <c:tx>
            <c:strRef>
              <c:f>'Figure 37'!$M$5</c:f>
              <c:strCache>
                <c:ptCount val="1"/>
                <c:pt idx="0">
                  <c:v>LW</c:v>
                </c:pt>
              </c:strCache>
            </c:strRef>
          </c:tx>
          <c:spPr>
            <a:ln w="19050" cap="rnd">
              <a:solidFill>
                <a:srgbClr val="C2CD23"/>
              </a:solidFill>
              <a:round/>
            </a:ln>
            <a:effectLst/>
          </c:spPr>
          <c:marker>
            <c:symbol val="none"/>
          </c:marker>
          <c:xVal>
            <c:numRef>
              <c:f>'Figure 37'!$I$6:$I$67</c:f>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f>'Figure 37'!$M$6:$M$67</c:f>
              <c:numCache>
                <c:formatCode>0.0</c:formatCode>
                <c:ptCount val="62"/>
                <c:pt idx="0">
                  <c:v>0.35662083648423187</c:v>
                </c:pt>
                <c:pt idx="1">
                  <c:v>0.33190212466658703</c:v>
                </c:pt>
                <c:pt idx="2">
                  <c:v>0.30854617564188291</c:v>
                </c:pt>
                <c:pt idx="3">
                  <c:v>0.28645636043126788</c:v>
                </c:pt>
                <c:pt idx="4">
                  <c:v>0.2655143144724319</c:v>
                </c:pt>
                <c:pt idx="5">
                  <c:v>0.24570742511639626</c:v>
                </c:pt>
                <c:pt idx="6">
                  <c:v>0.22717370705581325</c:v>
                </c:pt>
                <c:pt idx="7">
                  <c:v>0.21019977733133277</c:v>
                </c:pt>
                <c:pt idx="8">
                  <c:v>0.19492934138926502</c:v>
                </c:pt>
                <c:pt idx="9">
                  <c:v>0.18124688172812595</c:v>
                </c:pt>
                <c:pt idx="10">
                  <c:v>0.16888674705531681</c:v>
                </c:pt>
                <c:pt idx="11">
                  <c:v>0.15752377017510014</c:v>
                </c:pt>
                <c:pt idx="12">
                  <c:v>0.14690764950083957</c:v>
                </c:pt>
                <c:pt idx="13">
                  <c:v>0.13687241164683872</c:v>
                </c:pt>
                <c:pt idx="14">
                  <c:v>0.12730712292448215</c:v>
                </c:pt>
                <c:pt idx="15">
                  <c:v>0.11814172641998769</c:v>
                </c:pt>
                <c:pt idx="16">
                  <c:v>0.10926688145334099</c:v>
                </c:pt>
                <c:pt idx="17">
                  <c:v>0.10067802003623483</c:v>
                </c:pt>
                <c:pt idx="18">
                  <c:v>9.2513642830487255E-2</c:v>
                </c:pt>
                <c:pt idx="19">
                  <c:v>8.4924652498291509E-2</c:v>
                </c:pt>
                <c:pt idx="20">
                  <c:v>7.8077590245406323E-2</c:v>
                </c:pt>
                <c:pt idx="21">
                  <c:v>7.1982137285321005E-2</c:v>
                </c:pt>
                <c:pt idx="22">
                  <c:v>6.6507677459571965E-2</c:v>
                </c:pt>
                <c:pt idx="23">
                  <c:v>6.1495682564929703E-2</c:v>
                </c:pt>
                <c:pt idx="24">
                  <c:v>5.6808193791418923E-2</c:v>
                </c:pt>
                <c:pt idx="25">
                  <c:v>5.2369226301207189E-2</c:v>
                </c:pt>
                <c:pt idx="26">
                  <c:v>4.8009721820609155E-2</c:v>
                </c:pt>
                <c:pt idx="27">
                  <c:v>4.3552727100205052E-2</c:v>
                </c:pt>
                <c:pt idx="28">
                  <c:v>3.9261259596203843E-2</c:v>
                </c:pt>
                <c:pt idx="29">
                  <c:v>3.5552751795937934E-2</c:v>
                </c:pt>
                <c:pt idx="30">
                  <c:v>3.2488997530068384E-2</c:v>
                </c:pt>
                <c:pt idx="31">
                  <c:v>2.9962545627739132E-2</c:v>
                </c:pt>
                <c:pt idx="32">
                  <c:v>2.7834891152659122E-2</c:v>
                </c:pt>
                <c:pt idx="33">
                  <c:v>2.5983282783844919E-2</c:v>
                </c:pt>
                <c:pt idx="34">
                  <c:v>2.4285583923699876E-2</c:v>
                </c:pt>
                <c:pt idx="35">
                  <c:v>2.2627479980825732E-2</c:v>
                </c:pt>
                <c:pt idx="36">
                  <c:v>2.0996037081868195E-2</c:v>
                </c:pt>
                <c:pt idx="37">
                  <c:v>1.9418278279922461E-2</c:v>
                </c:pt>
                <c:pt idx="38">
                  <c:v>1.7918638558226993E-2</c:v>
                </c:pt>
                <c:pt idx="39">
                  <c:v>1.6514472561383612E-2</c:v>
                </c:pt>
                <c:pt idx="40">
                  <c:v>1.520408785004309E-2</c:v>
                </c:pt>
                <c:pt idx="41">
                  <c:v>1.3978974286720404E-2</c:v>
                </c:pt>
                <c:pt idx="42">
                  <c:v>1.2805995458973374E-2</c:v>
                </c:pt>
                <c:pt idx="43">
                  <c:v>1.1645631565817884E-2</c:v>
                </c:pt>
                <c:pt idx="44">
                  <c:v>1.0518383022655394E-2</c:v>
                </c:pt>
                <c:pt idx="45">
                  <c:v>9.4676081400211446E-3</c:v>
                </c:pt>
                <c:pt idx="46">
                  <c:v>8.4051940101515024E-3</c:v>
                </c:pt>
                <c:pt idx="47">
                  <c:v>7.4821268491172457E-3</c:v>
                </c:pt>
                <c:pt idx="48">
                  <c:v>6.8376276819819889E-3</c:v>
                </c:pt>
                <c:pt idx="49">
                  <c:v>6.3232795805112105E-3</c:v>
                </c:pt>
                <c:pt idx="50">
                  <c:v>5.8265462992282517E-3</c:v>
                </c:pt>
                <c:pt idx="51">
                  <c:v>5.3195094856856324E-3</c:v>
                </c:pt>
                <c:pt idx="52">
                  <c:v>4.8382435099619623E-3</c:v>
                </c:pt>
                <c:pt idx="53">
                  <c:v>4.3892335199020365E-3</c:v>
                </c:pt>
                <c:pt idx="54">
                  <c:v>3.9472493196250373E-3</c:v>
                </c:pt>
                <c:pt idx="55">
                  <c:v>3.5221417724327288E-3</c:v>
                </c:pt>
                <c:pt idx="56">
                  <c:v>3.1406355032400704E-3</c:v>
                </c:pt>
                <c:pt idx="57">
                  <c:v>2.7984941362767931E-3</c:v>
                </c:pt>
                <c:pt idx="58">
                  <c:v>2.4918120198519195E-3</c:v>
                </c:pt>
                <c:pt idx="59">
                  <c:v>2.2170468361849519E-3</c:v>
                </c:pt>
                <c:pt idx="60">
                  <c:v>1.9710057139207251E-3</c:v>
                </c:pt>
                <c:pt idx="61">
                  <c:v>1.7508400250862218E-3</c:v>
                </c:pt>
              </c:numCache>
            </c:numRef>
          </c:yVal>
          <c:smooth val="0"/>
          <c:extLst xmlns:c15="http://schemas.microsoft.com/office/drawing/2012/chart">
            <c:ext xmlns:c16="http://schemas.microsoft.com/office/drawing/2014/chart" uri="{C3380CC4-5D6E-409C-BE32-E72D297353CC}">
              <c16:uniqueId val="{00000000-45B7-4EA5-A0EB-4992AB281C7C}"/>
            </c:ext>
          </c:extLst>
        </c:ser>
        <c:ser>
          <c:idx val="17"/>
          <c:order val="1"/>
          <c:tx>
            <c:strRef>
              <c:f>'Figure 37'!$K$5</c:f>
              <c:strCache>
                <c:ptCount val="1"/>
                <c:pt idx="0">
                  <c:v>CT</c:v>
                </c:pt>
              </c:strCache>
            </c:strRef>
          </c:tx>
          <c:spPr>
            <a:ln w="19050" cap="rnd">
              <a:solidFill>
                <a:srgbClr val="FFBF22"/>
              </a:solidFill>
              <a:round/>
            </a:ln>
            <a:effectLst/>
          </c:spPr>
          <c:marker>
            <c:symbol val="none"/>
          </c:marker>
          <c:xVal>
            <c:numRef>
              <c:f>'Figure 37'!$I$6:$I$67</c:f>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f>'Figure 37'!$K$6:$K$67</c:f>
              <c:numCache>
                <c:formatCode>0.0</c:formatCode>
                <c:ptCount val="62"/>
                <c:pt idx="0">
                  <c:v>2.9153158331711451</c:v>
                </c:pt>
                <c:pt idx="1">
                  <c:v>2.7641589149762593</c:v>
                </c:pt>
                <c:pt idx="2">
                  <c:v>2.6183285907238401</c:v>
                </c:pt>
                <c:pt idx="3">
                  <c:v>2.4792591808747551</c:v>
                </c:pt>
                <c:pt idx="4">
                  <c:v>2.3465724133209926</c:v>
                </c:pt>
                <c:pt idx="5">
                  <c:v>2.2192865514528837</c:v>
                </c:pt>
                <c:pt idx="6">
                  <c:v>2.0972480058747021</c:v>
                </c:pt>
                <c:pt idx="7">
                  <c:v>1.9815295380636062</c:v>
                </c:pt>
                <c:pt idx="8">
                  <c:v>1.8744537215005634</c:v>
                </c:pt>
                <c:pt idx="9">
                  <c:v>1.7773509794207623</c:v>
                </c:pt>
                <c:pt idx="10">
                  <c:v>1.6893446885138639</c:v>
                </c:pt>
                <c:pt idx="11">
                  <c:v>1.608223770867919</c:v>
                </c:pt>
                <c:pt idx="12">
                  <c:v>1.5314107578394496</c:v>
                </c:pt>
                <c:pt idx="13">
                  <c:v>1.4570639489033239</c:v>
                </c:pt>
                <c:pt idx="14">
                  <c:v>1.3842420235808488</c:v>
                </c:pt>
                <c:pt idx="15">
                  <c:v>1.312410774815632</c:v>
                </c:pt>
                <c:pt idx="16">
                  <c:v>1.2412480976075244</c:v>
                </c:pt>
                <c:pt idx="17">
                  <c:v>1.1704465338453884</c:v>
                </c:pt>
                <c:pt idx="18">
                  <c:v>1.0998657146862389</c:v>
                </c:pt>
                <c:pt idx="19">
                  <c:v>1.0317236044339815</c:v>
                </c:pt>
                <c:pt idx="20">
                  <c:v>0.96788627765908686</c:v>
                </c:pt>
                <c:pt idx="21">
                  <c:v>0.91004202883877261</c:v>
                </c:pt>
                <c:pt idx="22">
                  <c:v>0.85859235211635798</c:v>
                </c:pt>
                <c:pt idx="23">
                  <c:v>0.81165567518303483</c:v>
                </c:pt>
                <c:pt idx="24">
                  <c:v>0.76754450228463389</c:v>
                </c:pt>
                <c:pt idx="25">
                  <c:v>0.72468343516425637</c:v>
                </c:pt>
                <c:pt idx="26">
                  <c:v>0.68237937063826504</c:v>
                </c:pt>
                <c:pt idx="27">
                  <c:v>0.63991357784811009</c:v>
                </c:pt>
                <c:pt idx="28">
                  <c:v>0.59576425188163584</c:v>
                </c:pt>
                <c:pt idx="29">
                  <c:v>0.55144757684900625</c:v>
                </c:pt>
                <c:pt idx="30">
                  <c:v>0.51287271687845792</c:v>
                </c:pt>
                <c:pt idx="31">
                  <c:v>0.4814725801149769</c:v>
                </c:pt>
                <c:pt idx="32">
                  <c:v>0.45528131823855256</c:v>
                </c:pt>
                <c:pt idx="33">
                  <c:v>0.43284990948903707</c:v>
                </c:pt>
                <c:pt idx="34">
                  <c:v>0.4125325753084248</c:v>
                </c:pt>
                <c:pt idx="35">
                  <c:v>0.39335538588542829</c:v>
                </c:pt>
                <c:pt idx="36">
                  <c:v>0.37394797403618796</c:v>
                </c:pt>
                <c:pt idx="37">
                  <c:v>0.35406052766908175</c:v>
                </c:pt>
                <c:pt idx="38">
                  <c:v>0.33427518996782057</c:v>
                </c:pt>
                <c:pt idx="39">
                  <c:v>0.31490011735062606</c:v>
                </c:pt>
                <c:pt idx="40">
                  <c:v>0.29620595359502971</c:v>
                </c:pt>
                <c:pt idx="41">
                  <c:v>0.27823559223357025</c:v>
                </c:pt>
                <c:pt idx="42">
                  <c:v>0.26092934708508414</c:v>
                </c:pt>
                <c:pt idx="43">
                  <c:v>0.24404544147172152</c:v>
                </c:pt>
                <c:pt idx="44">
                  <c:v>0.22693413323844569</c:v>
                </c:pt>
                <c:pt idx="45">
                  <c:v>0.2096545337969703</c:v>
                </c:pt>
                <c:pt idx="46">
                  <c:v>0.19310719249671718</c:v>
                </c:pt>
                <c:pt idx="47">
                  <c:v>0.17704848565480447</c:v>
                </c:pt>
                <c:pt idx="48">
                  <c:v>0.16174275639681918</c:v>
                </c:pt>
                <c:pt idx="49">
                  <c:v>0.15162073595907824</c:v>
                </c:pt>
                <c:pt idx="50">
                  <c:v>0.14348345001239546</c:v>
                </c:pt>
                <c:pt idx="51">
                  <c:v>0.13553249853936292</c:v>
                </c:pt>
                <c:pt idx="52">
                  <c:v>0.12683182071092938</c:v>
                </c:pt>
                <c:pt idx="53">
                  <c:v>0.11818665958290128</c:v>
                </c:pt>
                <c:pt idx="54">
                  <c:v>0.10980987861067121</c:v>
                </c:pt>
                <c:pt idx="55">
                  <c:v>0.10143139445653214</c:v>
                </c:pt>
                <c:pt idx="56">
                  <c:v>9.2767895118336885E-2</c:v>
                </c:pt>
                <c:pt idx="57">
                  <c:v>8.4783218638982527E-2</c:v>
                </c:pt>
                <c:pt idx="58">
                  <c:v>7.743518576472036E-2</c:v>
                </c:pt>
                <c:pt idx="59">
                  <c:v>7.0675495659317217E-2</c:v>
                </c:pt>
                <c:pt idx="60">
                  <c:v>6.4459971342586769E-2</c:v>
                </c:pt>
                <c:pt idx="61">
                  <c:v>5.8747624463167072E-2</c:v>
                </c:pt>
              </c:numCache>
            </c:numRef>
          </c:yVal>
          <c:smooth val="0"/>
          <c:extLst xmlns:c15="http://schemas.microsoft.com/office/drawing/2012/chart">
            <c:ext xmlns:c16="http://schemas.microsoft.com/office/drawing/2014/chart" uri="{C3380CC4-5D6E-409C-BE32-E72D297353CC}">
              <c16:uniqueId val="{00000001-45B7-4EA5-A0EB-4992AB281C7C}"/>
            </c:ext>
          </c:extLst>
        </c:ser>
        <c:ser>
          <c:idx val="16"/>
          <c:order val="2"/>
          <c:tx>
            <c:strRef>
              <c:f>'Figure 37'!$J$5</c:f>
              <c:strCache>
                <c:ptCount val="1"/>
                <c:pt idx="0">
                  <c:v>ST</c:v>
                </c:pt>
              </c:strCache>
            </c:strRef>
          </c:tx>
          <c:spPr>
            <a:ln w="19050" cap="rnd">
              <a:solidFill>
                <a:srgbClr val="5BCBF5"/>
              </a:solidFill>
              <a:round/>
            </a:ln>
            <a:effectLst/>
          </c:spPr>
          <c:marker>
            <c:symbol val="none"/>
          </c:marker>
          <c:xVal>
            <c:numRef>
              <c:f>'Figure 37'!$I$6:$I$67</c:f>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f>'Figure 37'!$J$6:$J$67</c:f>
              <c:numCache>
                <c:formatCode>0.0</c:formatCode>
                <c:ptCount val="62"/>
                <c:pt idx="0">
                  <c:v>5.2804896876581768</c:v>
                </c:pt>
                <c:pt idx="1">
                  <c:v>5.0149080964373942</c:v>
                </c:pt>
                <c:pt idx="2">
                  <c:v>4.7580671790527296</c:v>
                </c:pt>
                <c:pt idx="3">
                  <c:v>4.5173222996295364</c:v>
                </c:pt>
                <c:pt idx="4">
                  <c:v>4.2994613095790521</c:v>
                </c:pt>
                <c:pt idx="5">
                  <c:v>4.1066650684993249</c:v>
                </c:pt>
                <c:pt idx="6">
                  <c:v>3.9301659259078621</c:v>
                </c:pt>
                <c:pt idx="7">
                  <c:v>3.7622167685191839</c:v>
                </c:pt>
                <c:pt idx="8">
                  <c:v>3.5941795406473811</c:v>
                </c:pt>
                <c:pt idx="9">
                  <c:v>3.4230117751948699</c:v>
                </c:pt>
                <c:pt idx="10">
                  <c:v>3.2470038394505627</c:v>
                </c:pt>
                <c:pt idx="11">
                  <c:v>3.0612179833110966</c:v>
                </c:pt>
                <c:pt idx="12">
                  <c:v>2.873779747151322</c:v>
                </c:pt>
                <c:pt idx="13">
                  <c:v>2.7096240048629263</c:v>
                </c:pt>
                <c:pt idx="14">
                  <c:v>2.5758108352273199</c:v>
                </c:pt>
                <c:pt idx="15">
                  <c:v>2.4636446101744438</c:v>
                </c:pt>
                <c:pt idx="16">
                  <c:v>2.366891833253316</c:v>
                </c:pt>
                <c:pt idx="17">
                  <c:v>2.2783751356769257</c:v>
                </c:pt>
                <c:pt idx="18">
                  <c:v>2.1949742258728033</c:v>
                </c:pt>
                <c:pt idx="19">
                  <c:v>2.1143051928137737</c:v>
                </c:pt>
                <c:pt idx="20">
                  <c:v>2.0339183945347328</c:v>
                </c:pt>
                <c:pt idx="21">
                  <c:v>1.9480688701368556</c:v>
                </c:pt>
                <c:pt idx="22">
                  <c:v>1.8562008187115986</c:v>
                </c:pt>
                <c:pt idx="23">
                  <c:v>1.7630268659276194</c:v>
                </c:pt>
                <c:pt idx="24">
                  <c:v>1.6698395100843264</c:v>
                </c:pt>
                <c:pt idx="25">
                  <c:v>1.5745912939265776</c:v>
                </c:pt>
                <c:pt idx="26">
                  <c:v>1.4777409370788774</c:v>
                </c:pt>
                <c:pt idx="27">
                  <c:v>1.3836270812796334</c:v>
                </c:pt>
                <c:pt idx="28">
                  <c:v>1.2939920292958071</c:v>
                </c:pt>
                <c:pt idx="29">
                  <c:v>1.2092433288540916</c:v>
                </c:pt>
                <c:pt idx="30">
                  <c:v>1.1262472327787063</c:v>
                </c:pt>
                <c:pt idx="31">
                  <c:v>1.0461722037043146</c:v>
                </c:pt>
                <c:pt idx="32">
                  <c:v>0.99341797395089715</c:v>
                </c:pt>
                <c:pt idx="33">
                  <c:v>0.95072212597856054</c:v>
                </c:pt>
                <c:pt idx="34">
                  <c:v>0.9100362280779416</c:v>
                </c:pt>
                <c:pt idx="35">
                  <c:v>0.86700641143826851</c:v>
                </c:pt>
                <c:pt idx="36">
                  <c:v>0.81708120073330259</c:v>
                </c:pt>
                <c:pt idx="37">
                  <c:v>0.76587476477127525</c:v>
                </c:pt>
                <c:pt idx="38">
                  <c:v>0.71215812356950114</c:v>
                </c:pt>
                <c:pt idx="39">
                  <c:v>0.66173377818418733</c:v>
                </c:pt>
                <c:pt idx="40">
                  <c:v>0.61452331466612709</c:v>
                </c:pt>
                <c:pt idx="41">
                  <c:v>0.57033211858844124</c:v>
                </c:pt>
                <c:pt idx="42">
                  <c:v>0.52898349287337099</c:v>
                </c:pt>
                <c:pt idx="43">
                  <c:v>0.49030848027238216</c:v>
                </c:pt>
                <c:pt idx="44">
                  <c:v>0.45415564605000797</c:v>
                </c:pt>
                <c:pt idx="45">
                  <c:v>0.42038323698178925</c:v>
                </c:pt>
                <c:pt idx="46">
                  <c:v>0.38885621883667759</c:v>
                </c:pt>
                <c:pt idx="47">
                  <c:v>0.35944289853016664</c:v>
                </c:pt>
                <c:pt idx="48">
                  <c:v>0.33202165801058742</c:v>
                </c:pt>
                <c:pt idx="49">
                  <c:v>0.3064757050780984</c:v>
                </c:pt>
                <c:pt idx="50">
                  <c:v>0.28269427523369195</c:v>
                </c:pt>
                <c:pt idx="51">
                  <c:v>0.26057186050165509</c:v>
                </c:pt>
                <c:pt idx="52">
                  <c:v>0.24000803590135106</c:v>
                </c:pt>
                <c:pt idx="53">
                  <c:v>0.22090729678121263</c:v>
                </c:pt>
                <c:pt idx="54">
                  <c:v>0.20317889779085418</c:v>
                </c:pt>
                <c:pt idx="55">
                  <c:v>0.18673669202218945</c:v>
                </c:pt>
                <c:pt idx="56">
                  <c:v>0.1714989706711553</c:v>
                </c:pt>
                <c:pt idx="57">
                  <c:v>0.15738830355677719</c:v>
                </c:pt>
                <c:pt idx="58">
                  <c:v>0.14433138081855007</c:v>
                </c:pt>
                <c:pt idx="59">
                  <c:v>0.13225885609657689</c:v>
                </c:pt>
                <c:pt idx="60">
                  <c:v>0.12110519148173021</c:v>
                </c:pt>
                <c:pt idx="61">
                  <c:v>0.11080850450540197</c:v>
                </c:pt>
              </c:numCache>
            </c:numRef>
          </c:yVal>
          <c:smooth val="0"/>
          <c:extLst xmlns:c15="http://schemas.microsoft.com/office/drawing/2012/chart">
            <c:ext xmlns:c16="http://schemas.microsoft.com/office/drawing/2014/chart" uri="{C3380CC4-5D6E-409C-BE32-E72D297353CC}">
              <c16:uniqueId val="{00000002-45B7-4EA5-A0EB-4992AB281C7C}"/>
            </c:ext>
          </c:extLst>
        </c:ser>
        <c:ser>
          <c:idx val="20"/>
          <c:order val="3"/>
          <c:tx>
            <c:strRef>
              <c:f>'Figure 37'!$N$5</c:f>
              <c:strCache>
                <c:ptCount val="1"/>
                <c:pt idx="0">
                  <c:v>BC</c:v>
                </c:pt>
              </c:strCache>
            </c:strRef>
          </c:tx>
          <c:spPr>
            <a:ln w="19050" cap="rnd">
              <a:solidFill>
                <a:srgbClr val="CD328A"/>
              </a:solidFill>
              <a:round/>
            </a:ln>
            <a:effectLst/>
          </c:spPr>
          <c:marker>
            <c:symbol val="none"/>
          </c:marker>
          <c:xVal>
            <c:numRef>
              <c:f>'Figure 37'!$I$6:$I$67</c:f>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f>'Figure 37'!$N$6:$N$67</c:f>
              <c:numCache>
                <c:formatCode>0.0</c:formatCode>
                <c:ptCount val="62"/>
                <c:pt idx="0">
                  <c:v>4.8509788035448071</c:v>
                </c:pt>
                <c:pt idx="1">
                  <c:v>4.5969301496532911</c:v>
                </c:pt>
                <c:pt idx="2">
                  <c:v>4.3569902801305904</c:v>
                </c:pt>
                <c:pt idx="3">
                  <c:v>4.1316963260081545</c:v>
                </c:pt>
                <c:pt idx="4">
                  <c:v>3.9205586140301776</c:v>
                </c:pt>
                <c:pt idx="5">
                  <c:v>3.7221238169653716</c:v>
                </c:pt>
                <c:pt idx="6">
                  <c:v>3.5344131701592749</c:v>
                </c:pt>
                <c:pt idx="7">
                  <c:v>3.3553588207667353</c:v>
                </c:pt>
                <c:pt idx="8">
                  <c:v>3.1829668063026348</c:v>
                </c:pt>
                <c:pt idx="9">
                  <c:v>3.0152709345124391</c:v>
                </c:pt>
                <c:pt idx="10">
                  <c:v>2.8518089504423059</c:v>
                </c:pt>
                <c:pt idx="11">
                  <c:v>2.6927966994851893</c:v>
                </c:pt>
                <c:pt idx="12">
                  <c:v>2.5398954901566473</c:v>
                </c:pt>
                <c:pt idx="13">
                  <c:v>2.3948691412102523</c:v>
                </c:pt>
                <c:pt idx="14">
                  <c:v>2.2586033252555295</c:v>
                </c:pt>
                <c:pt idx="15">
                  <c:v>2.1312474717172676</c:v>
                </c:pt>
                <c:pt idx="16">
                  <c:v>2.0115487418133591</c:v>
                </c:pt>
                <c:pt idx="17">
                  <c:v>1.8984860303129409</c:v>
                </c:pt>
                <c:pt idx="18">
                  <c:v>1.7895333906079267</c:v>
                </c:pt>
                <c:pt idx="19">
                  <c:v>1.6798327758768981</c:v>
                </c:pt>
                <c:pt idx="20">
                  <c:v>1.5681034327694552</c:v>
                </c:pt>
                <c:pt idx="21">
                  <c:v>1.4597970844921004</c:v>
                </c:pt>
                <c:pt idx="22">
                  <c:v>1.3598785128806739</c:v>
                </c:pt>
                <c:pt idx="23">
                  <c:v>1.2709789794899926</c:v>
                </c:pt>
                <c:pt idx="24">
                  <c:v>1.1929129560920642</c:v>
                </c:pt>
                <c:pt idx="25">
                  <c:v>1.1241915330636383</c:v>
                </c:pt>
                <c:pt idx="26">
                  <c:v>1.0633847481548822</c:v>
                </c:pt>
                <c:pt idx="27">
                  <c:v>1.0085178560300228</c:v>
                </c:pt>
                <c:pt idx="28">
                  <c:v>0.95790647980875621</c:v>
                </c:pt>
                <c:pt idx="29">
                  <c:v>0.90878644651445084</c:v>
                </c:pt>
                <c:pt idx="30">
                  <c:v>0.85980466289138402</c:v>
                </c:pt>
                <c:pt idx="31">
                  <c:v>0.81124496865590134</c:v>
                </c:pt>
                <c:pt idx="32">
                  <c:v>0.76354126163955061</c:v>
                </c:pt>
                <c:pt idx="33">
                  <c:v>0.71626519668735944</c:v>
                </c:pt>
                <c:pt idx="34">
                  <c:v>0.66917778173758524</c:v>
                </c:pt>
                <c:pt idx="35">
                  <c:v>0.62321374437845622</c:v>
                </c:pt>
                <c:pt idx="36">
                  <c:v>0.57921985224396033</c:v>
                </c:pt>
                <c:pt idx="37">
                  <c:v>0.53770741992951254</c:v>
                </c:pt>
                <c:pt idx="38">
                  <c:v>0.49621433563348005</c:v>
                </c:pt>
                <c:pt idx="39">
                  <c:v>0.45214174447766858</c:v>
                </c:pt>
                <c:pt idx="40">
                  <c:v>0.41843793415348379</c:v>
                </c:pt>
                <c:pt idx="41">
                  <c:v>0.39240246151637265</c:v>
                </c:pt>
                <c:pt idx="42">
                  <c:v>0.37039352909534828</c:v>
                </c:pt>
                <c:pt idx="43">
                  <c:v>0.34894097296729798</c:v>
                </c:pt>
                <c:pt idx="44">
                  <c:v>0.32553834612351884</c:v>
                </c:pt>
                <c:pt idx="45">
                  <c:v>0.30235366427430821</c:v>
                </c:pt>
                <c:pt idx="46">
                  <c:v>0.27861295345476511</c:v>
                </c:pt>
                <c:pt idx="47">
                  <c:v>0.25672491160401384</c:v>
                </c:pt>
                <c:pt idx="48">
                  <c:v>0.23648490638378283</c:v>
                </c:pt>
                <c:pt idx="49">
                  <c:v>0.21772803709625593</c:v>
                </c:pt>
                <c:pt idx="50">
                  <c:v>0.20033670746611831</c:v>
                </c:pt>
                <c:pt idx="51">
                  <c:v>0.18421341632187052</c:v>
                </c:pt>
                <c:pt idx="52">
                  <c:v>0.16927140370176322</c:v>
                </c:pt>
                <c:pt idx="53">
                  <c:v>0.15543151820685919</c:v>
                </c:pt>
                <c:pt idx="54">
                  <c:v>0.14262142723123172</c:v>
                </c:pt>
                <c:pt idx="55">
                  <c:v>0.13077249126329502</c:v>
                </c:pt>
                <c:pt idx="56">
                  <c:v>0.11982105072330013</c:v>
                </c:pt>
                <c:pt idx="57">
                  <c:v>0.1097065088583915</c:v>
                </c:pt>
                <c:pt idx="58">
                  <c:v>0.10037178217317519</c:v>
                </c:pt>
                <c:pt idx="59">
                  <c:v>9.1763334263452012E-2</c:v>
                </c:pt>
                <c:pt idx="60">
                  <c:v>8.3830966498902482E-2</c:v>
                </c:pt>
                <c:pt idx="61">
                  <c:v>7.6527042276302609E-2</c:v>
                </c:pt>
              </c:numCache>
            </c:numRef>
          </c:yVal>
          <c:smooth val="0"/>
          <c:extLst xmlns:c15="http://schemas.microsoft.com/office/drawing/2012/chart">
            <c:ext xmlns:c16="http://schemas.microsoft.com/office/drawing/2014/chart" uri="{C3380CC4-5D6E-409C-BE32-E72D297353CC}">
              <c16:uniqueId val="{00000003-45B7-4EA5-A0EB-4992AB281C7C}"/>
            </c:ext>
          </c:extLst>
        </c:ser>
        <c:ser>
          <c:idx val="18"/>
          <c:order val="4"/>
          <c:tx>
            <c:strRef>
              <c:f>'Figure 37'!$L$5</c:f>
              <c:strCache>
                <c:ptCount val="1"/>
                <c:pt idx="0">
                  <c:v>FS</c:v>
                </c:pt>
              </c:strCache>
            </c:strRef>
          </c:tx>
          <c:spPr>
            <a:ln w="19050" cap="rnd">
              <a:solidFill>
                <a:srgbClr val="827B7A"/>
              </a:solidFill>
              <a:round/>
            </a:ln>
            <a:effectLst/>
          </c:spPr>
          <c:marker>
            <c:symbol val="none"/>
          </c:marker>
          <c:xVal>
            <c:numRef>
              <c:f>'Figure 37'!$I$6:$I$67</c:f>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f>'Figure 37'!$L$6:$L$67</c:f>
              <c:numCache>
                <c:formatCode>0.0</c:formatCode>
                <c:ptCount val="62"/>
                <c:pt idx="0">
                  <c:v>17.933742415879539</c:v>
                </c:pt>
                <c:pt idx="1">
                  <c:v>17.27947859076162</c:v>
                </c:pt>
                <c:pt idx="2">
                  <c:v>16.644815465995009</c:v>
                </c:pt>
                <c:pt idx="3">
                  <c:v>16.028649434698316</c:v>
                </c:pt>
                <c:pt idx="4">
                  <c:v>15.431887490188792</c:v>
                </c:pt>
                <c:pt idx="5">
                  <c:v>14.861242284477447</c:v>
                </c:pt>
                <c:pt idx="6">
                  <c:v>14.325986243572203</c:v>
                </c:pt>
                <c:pt idx="7">
                  <c:v>13.83288134512286</c:v>
                </c:pt>
                <c:pt idx="8">
                  <c:v>13.381222754114638</c:v>
                </c:pt>
                <c:pt idx="9">
                  <c:v>12.962917843507244</c:v>
                </c:pt>
                <c:pt idx="10">
                  <c:v>12.565712894191158</c:v>
                </c:pt>
                <c:pt idx="11">
                  <c:v>12.175116926556623</c:v>
                </c:pt>
                <c:pt idx="12">
                  <c:v>11.779065853159917</c:v>
                </c:pt>
                <c:pt idx="13">
                  <c:v>11.370101998072963</c:v>
                </c:pt>
                <c:pt idx="14">
                  <c:v>10.946315590860461</c:v>
                </c:pt>
                <c:pt idx="15">
                  <c:v>10.506335067406603</c:v>
                </c:pt>
                <c:pt idx="16">
                  <c:v>10.063474945920248</c:v>
                </c:pt>
                <c:pt idx="17">
                  <c:v>9.6309465193592256</c:v>
                </c:pt>
                <c:pt idx="18">
                  <c:v>9.225009724255127</c:v>
                </c:pt>
                <c:pt idx="19">
                  <c:v>8.8582524591800809</c:v>
                </c:pt>
                <c:pt idx="20">
                  <c:v>8.525781937373111</c:v>
                </c:pt>
                <c:pt idx="21">
                  <c:v>8.2202914074533133</c:v>
                </c:pt>
                <c:pt idx="22">
                  <c:v>7.923663059720198</c:v>
                </c:pt>
                <c:pt idx="23">
                  <c:v>7.6262741090420061</c:v>
                </c:pt>
                <c:pt idx="24">
                  <c:v>7.3211123150912112</c:v>
                </c:pt>
                <c:pt idx="25">
                  <c:v>6.9938849597456771</c:v>
                </c:pt>
                <c:pt idx="26">
                  <c:v>6.6428818038475708</c:v>
                </c:pt>
                <c:pt idx="27">
                  <c:v>6.3101411199760546</c:v>
                </c:pt>
                <c:pt idx="28">
                  <c:v>6.0233754311509298</c:v>
                </c:pt>
                <c:pt idx="29">
                  <c:v>5.783072921211077</c:v>
                </c:pt>
                <c:pt idx="30">
                  <c:v>5.583002646129394</c:v>
                </c:pt>
                <c:pt idx="31">
                  <c:v>5.4072475528208361</c:v>
                </c:pt>
                <c:pt idx="32">
                  <c:v>5.2492422873990083</c:v>
                </c:pt>
                <c:pt idx="33">
                  <c:v>5.09833377186101</c:v>
                </c:pt>
                <c:pt idx="34">
                  <c:v>4.9505662637526298</c:v>
                </c:pt>
                <c:pt idx="35">
                  <c:v>4.7927162562972452</c:v>
                </c:pt>
                <c:pt idx="36">
                  <c:v>4.6189808986417553</c:v>
                </c:pt>
                <c:pt idx="37">
                  <c:v>4.4363355413659633</c:v>
                </c:pt>
                <c:pt idx="38">
                  <c:v>4.2504166998230897</c:v>
                </c:pt>
                <c:pt idx="39">
                  <c:v>4.0570552663945811</c:v>
                </c:pt>
                <c:pt idx="40">
                  <c:v>3.8526040214254254</c:v>
                </c:pt>
                <c:pt idx="41">
                  <c:v>3.6468852541367935</c:v>
                </c:pt>
                <c:pt idx="42">
                  <c:v>3.4463617185011706</c:v>
                </c:pt>
                <c:pt idx="43">
                  <c:v>3.2546427649454053</c:v>
                </c:pt>
                <c:pt idx="44">
                  <c:v>3.0716150396720918</c:v>
                </c:pt>
                <c:pt idx="45">
                  <c:v>2.8711700078127147</c:v>
                </c:pt>
                <c:pt idx="46">
                  <c:v>2.7369870418107807</c:v>
                </c:pt>
                <c:pt idx="47">
                  <c:v>2.6391979799747651</c:v>
                </c:pt>
                <c:pt idx="48">
                  <c:v>2.5531041752777046</c:v>
                </c:pt>
                <c:pt idx="49">
                  <c:v>2.465006902363005</c:v>
                </c:pt>
                <c:pt idx="50">
                  <c:v>2.3525231463050171</c:v>
                </c:pt>
                <c:pt idx="51">
                  <c:v>2.2367425527305791</c:v>
                </c:pt>
                <c:pt idx="52">
                  <c:v>2.1032316837907135</c:v>
                </c:pt>
                <c:pt idx="53">
                  <c:v>1.9762072221191802</c:v>
                </c:pt>
                <c:pt idx="54">
                  <c:v>1.8559003189528089</c:v>
                </c:pt>
                <c:pt idx="55">
                  <c:v>1.7420253397802465</c:v>
                </c:pt>
                <c:pt idx="56">
                  <c:v>1.6342883757910678</c:v>
                </c:pt>
                <c:pt idx="57">
                  <c:v>1.5323569606081211</c:v>
                </c:pt>
                <c:pt idx="58">
                  <c:v>1.4359904274930428</c:v>
                </c:pt>
                <c:pt idx="59">
                  <c:v>1.3449248014983479</c:v>
                </c:pt>
                <c:pt idx="60">
                  <c:v>1.2589129721765535</c:v>
                </c:pt>
                <c:pt idx="61">
                  <c:v>1.1776883912598679</c:v>
                </c:pt>
              </c:numCache>
            </c:numRef>
          </c:yVal>
          <c:smooth val="0"/>
          <c:extLst xmlns:c15="http://schemas.microsoft.com/office/drawing/2012/chart">
            <c:ext xmlns:c16="http://schemas.microsoft.com/office/drawing/2014/chart" uri="{C3380CC4-5D6E-409C-BE32-E72D297353CC}">
              <c16:uniqueId val="{00000004-45B7-4EA5-A0EB-4992AB281C7C}"/>
            </c:ext>
          </c:extLst>
        </c:ser>
        <c:ser>
          <c:idx val="3"/>
          <c:order val="14"/>
          <c:tx>
            <c:strRef>
              <c:f>'Figure 37'!$X$5</c:f>
              <c:strCache>
                <c:ptCount val="1"/>
                <c:pt idx="0">
                  <c:v>BC_NON_DEL_1600</c:v>
                </c:pt>
              </c:strCache>
              <c:extLst xmlns:c15="http://schemas.microsoft.com/office/drawing/2012/chart"/>
            </c:strRef>
          </c:tx>
          <c:spPr>
            <a:ln w="19050" cap="rnd">
              <a:solidFill>
                <a:srgbClr val="CD328A"/>
              </a:solidFill>
              <a:prstDash val="lgDashDot"/>
              <a:round/>
            </a:ln>
            <a:effectLst/>
          </c:spPr>
          <c:marker>
            <c:symbol val="none"/>
          </c:marker>
          <c:xVal>
            <c:numRef>
              <c:f>'Figure 37'!$I$6:$I$67</c:f>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extLst xmlns:c15="http://schemas.microsoft.com/office/drawing/2012/chart"/>
            </c:numRef>
          </c:xVal>
          <c:yVal>
            <c:numRef>
              <c:f>'Figure 37'!$X$6:$X$67</c:f>
              <c:numCache>
                <c:formatCode>0.0</c:formatCode>
                <c:ptCount val="62"/>
                <c:pt idx="0">
                  <c:v>10.486483702846854</c:v>
                </c:pt>
                <c:pt idx="1">
                  <c:v>10.013381706638153</c:v>
                </c:pt>
                <c:pt idx="2">
                  <c:v>9.5610969384943196</c:v>
                </c:pt>
                <c:pt idx="3">
                  <c:v>9.1301636579405709</c:v>
                </c:pt>
                <c:pt idx="4">
                  <c:v>8.7201018628439328</c:v>
                </c:pt>
                <c:pt idx="5">
                  <c:v>8.3294741289487888</c:v>
                </c:pt>
                <c:pt idx="6">
                  <c:v>7.9561933002546406</c:v>
                </c:pt>
                <c:pt idx="7">
                  <c:v>7.5979387388124895</c:v>
                </c:pt>
                <c:pt idx="8">
                  <c:v>7.2526145017328325</c:v>
                </c:pt>
                <c:pt idx="9">
                  <c:v>6.9187263334465881</c:v>
                </c:pt>
                <c:pt idx="10">
                  <c:v>6.5953978742399197</c:v>
                </c:pt>
                <c:pt idx="11">
                  <c:v>6.2819623836547862</c:v>
                </c:pt>
                <c:pt idx="12">
                  <c:v>5.977776417409375</c:v>
                </c:pt>
                <c:pt idx="13">
                  <c:v>5.6822760818630638</c:v>
                </c:pt>
                <c:pt idx="14">
                  <c:v>5.3953388299364757</c:v>
                </c:pt>
                <c:pt idx="15">
                  <c:v>5.1177304869226461</c:v>
                </c:pt>
                <c:pt idx="16">
                  <c:v>4.8509788035448071</c:v>
                </c:pt>
                <c:pt idx="17">
                  <c:v>4.5969301496532911</c:v>
                </c:pt>
                <c:pt idx="18">
                  <c:v>4.3569902801305904</c:v>
                </c:pt>
                <c:pt idx="19">
                  <c:v>4.1316963260081545</c:v>
                </c:pt>
                <c:pt idx="20">
                  <c:v>3.9205586140301776</c:v>
                </c:pt>
                <c:pt idx="21">
                  <c:v>3.7221238169653716</c:v>
                </c:pt>
                <c:pt idx="22">
                  <c:v>3.5344131701592749</c:v>
                </c:pt>
                <c:pt idx="23">
                  <c:v>3.3553588207667353</c:v>
                </c:pt>
                <c:pt idx="24">
                  <c:v>3.1829668063026348</c:v>
                </c:pt>
                <c:pt idx="25">
                  <c:v>3.0152709345124391</c:v>
                </c:pt>
                <c:pt idx="26">
                  <c:v>2.8518089504423059</c:v>
                </c:pt>
                <c:pt idx="27">
                  <c:v>2.6927966994851893</c:v>
                </c:pt>
                <c:pt idx="28">
                  <c:v>2.5398954901566473</c:v>
                </c:pt>
                <c:pt idx="29">
                  <c:v>2.3948691412102523</c:v>
                </c:pt>
                <c:pt idx="30">
                  <c:v>2.2586033252555295</c:v>
                </c:pt>
                <c:pt idx="31">
                  <c:v>2.1312474717172676</c:v>
                </c:pt>
                <c:pt idx="32">
                  <c:v>2.0115487418133591</c:v>
                </c:pt>
                <c:pt idx="33">
                  <c:v>1.8984860303129409</c:v>
                </c:pt>
                <c:pt idx="34">
                  <c:v>1.7895333906079267</c:v>
                </c:pt>
                <c:pt idx="35">
                  <c:v>1.6798327758768981</c:v>
                </c:pt>
                <c:pt idx="36">
                  <c:v>1.5681034327694552</c:v>
                </c:pt>
                <c:pt idx="37">
                  <c:v>1.4597970844921004</c:v>
                </c:pt>
                <c:pt idx="38">
                  <c:v>1.3598785128806739</c:v>
                </c:pt>
                <c:pt idx="39">
                  <c:v>1.2709789794899926</c:v>
                </c:pt>
                <c:pt idx="40">
                  <c:v>1.1929129560920642</c:v>
                </c:pt>
                <c:pt idx="41">
                  <c:v>1.1241915330636383</c:v>
                </c:pt>
                <c:pt idx="42">
                  <c:v>1.0633847481548822</c:v>
                </c:pt>
                <c:pt idx="43">
                  <c:v>1.0085178560300228</c:v>
                </c:pt>
                <c:pt idx="44">
                  <c:v>0.95790647980875621</c:v>
                </c:pt>
                <c:pt idx="45">
                  <c:v>0.90878644651445084</c:v>
                </c:pt>
                <c:pt idx="46">
                  <c:v>0.85980466289138402</c:v>
                </c:pt>
                <c:pt idx="47">
                  <c:v>0.81124496865590134</c:v>
                </c:pt>
                <c:pt idx="48">
                  <c:v>0.76354126163955061</c:v>
                </c:pt>
                <c:pt idx="49">
                  <c:v>0.71626519668735944</c:v>
                </c:pt>
                <c:pt idx="50">
                  <c:v>0.66917778173758524</c:v>
                </c:pt>
                <c:pt idx="51">
                  <c:v>0.62321374437845622</c:v>
                </c:pt>
                <c:pt idx="52">
                  <c:v>0.57921985224396033</c:v>
                </c:pt>
                <c:pt idx="53">
                  <c:v>0.53770741992951254</c:v>
                </c:pt>
                <c:pt idx="54">
                  <c:v>0.49621433563348005</c:v>
                </c:pt>
                <c:pt idx="55">
                  <c:v>0.45214174447766858</c:v>
                </c:pt>
                <c:pt idx="56">
                  <c:v>0.41843793415348379</c:v>
                </c:pt>
                <c:pt idx="57">
                  <c:v>0.39240246151637265</c:v>
                </c:pt>
                <c:pt idx="58">
                  <c:v>0.37039352909534828</c:v>
                </c:pt>
                <c:pt idx="59">
                  <c:v>0.34894097296729798</c:v>
                </c:pt>
                <c:pt idx="60">
                  <c:v>0.32553834612351884</c:v>
                </c:pt>
                <c:pt idx="61">
                  <c:v>0.30235366427430821</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C-45B7-4EA5-A0EB-4992AB281C7C}"/>
            </c:ext>
          </c:extLst>
        </c:ser>
        <c:ser>
          <c:idx val="4"/>
          <c:order val="15"/>
          <c:tx>
            <c:strRef>
              <c:f>'Figure 37'!$Y$5</c:f>
              <c:strCache>
                <c:ptCount val="1"/>
                <c:pt idx="0">
                  <c:v>BC_NON_DEL_2000</c:v>
                </c:pt>
              </c:strCache>
              <c:extLst xmlns:c15="http://schemas.microsoft.com/office/drawing/2012/chart"/>
            </c:strRef>
          </c:tx>
          <c:spPr>
            <a:ln w="19050" cap="rnd">
              <a:solidFill>
                <a:srgbClr val="CD328A"/>
              </a:solidFill>
              <a:prstDash val="dashDot"/>
              <a:round/>
            </a:ln>
            <a:effectLst/>
          </c:spPr>
          <c:marker>
            <c:symbol val="none"/>
          </c:marker>
          <c:xVal>
            <c:numRef>
              <c:f>'Figure 37'!$I$6:$I$67</c:f>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extLst xmlns:c15="http://schemas.microsoft.com/office/drawing/2012/chart"/>
            </c:numRef>
          </c:xVal>
          <c:yVal>
            <c:numRef>
              <c:f>'Figure 37'!$Y$6:$Y$67</c:f>
              <c:numCache>
                <c:formatCode>0.0</c:formatCode>
                <c:ptCount val="62"/>
                <c:pt idx="0">
                  <c:v>12.558933541280636</c:v>
                </c:pt>
                <c:pt idx="1">
                  <c:v>12.016368838819492</c:v>
                </c:pt>
                <c:pt idx="2">
                  <c:v>11.489515135773084</c:v>
                </c:pt>
                <c:pt idx="3">
                  <c:v>10.979081002319356</c:v>
                </c:pt>
                <c:pt idx="4">
                  <c:v>10.486483702846854</c:v>
                </c:pt>
                <c:pt idx="5">
                  <c:v>10.013381706638153</c:v>
                </c:pt>
                <c:pt idx="6">
                  <c:v>9.5610969384943196</c:v>
                </c:pt>
                <c:pt idx="7">
                  <c:v>9.1301636579405709</c:v>
                </c:pt>
                <c:pt idx="8">
                  <c:v>8.7201018628439328</c:v>
                </c:pt>
                <c:pt idx="9">
                  <c:v>8.3294741289487888</c:v>
                </c:pt>
                <c:pt idx="10">
                  <c:v>7.9561933002546406</c:v>
                </c:pt>
                <c:pt idx="11">
                  <c:v>7.5979387388124895</c:v>
                </c:pt>
                <c:pt idx="12">
                  <c:v>7.2526145017328325</c:v>
                </c:pt>
                <c:pt idx="13">
                  <c:v>6.9187263334465881</c:v>
                </c:pt>
                <c:pt idx="14">
                  <c:v>6.5953978742399197</c:v>
                </c:pt>
                <c:pt idx="15">
                  <c:v>6.2819623836547862</c:v>
                </c:pt>
                <c:pt idx="16">
                  <c:v>5.977776417409375</c:v>
                </c:pt>
                <c:pt idx="17">
                  <c:v>5.6822760818630638</c:v>
                </c:pt>
                <c:pt idx="18">
                  <c:v>5.3953388299364757</c:v>
                </c:pt>
                <c:pt idx="19">
                  <c:v>5.1177304869226461</c:v>
                </c:pt>
                <c:pt idx="20">
                  <c:v>4.8509788035448071</c:v>
                </c:pt>
                <c:pt idx="21">
                  <c:v>4.5969301496532911</c:v>
                </c:pt>
                <c:pt idx="22">
                  <c:v>4.3569902801305904</c:v>
                </c:pt>
                <c:pt idx="23">
                  <c:v>4.1316963260081545</c:v>
                </c:pt>
                <c:pt idx="24">
                  <c:v>3.9205586140301776</c:v>
                </c:pt>
                <c:pt idx="25">
                  <c:v>3.7221238169653716</c:v>
                </c:pt>
                <c:pt idx="26">
                  <c:v>3.5344131701592749</c:v>
                </c:pt>
                <c:pt idx="27">
                  <c:v>3.3553588207667353</c:v>
                </c:pt>
                <c:pt idx="28">
                  <c:v>3.1829668063026348</c:v>
                </c:pt>
                <c:pt idx="29">
                  <c:v>3.0152709345124391</c:v>
                </c:pt>
                <c:pt idx="30">
                  <c:v>2.8518089504423059</c:v>
                </c:pt>
                <c:pt idx="31">
                  <c:v>2.6927966994851893</c:v>
                </c:pt>
                <c:pt idx="32">
                  <c:v>2.5398954901566473</c:v>
                </c:pt>
                <c:pt idx="33">
                  <c:v>2.3948691412102523</c:v>
                </c:pt>
                <c:pt idx="34">
                  <c:v>2.2586033252555295</c:v>
                </c:pt>
                <c:pt idx="35">
                  <c:v>2.1312474717172676</c:v>
                </c:pt>
                <c:pt idx="36">
                  <c:v>2.0115487418133591</c:v>
                </c:pt>
                <c:pt idx="37">
                  <c:v>1.8984860303129409</c:v>
                </c:pt>
                <c:pt idx="38">
                  <c:v>1.7895333906079267</c:v>
                </c:pt>
                <c:pt idx="39">
                  <c:v>1.6798327758768981</c:v>
                </c:pt>
                <c:pt idx="40">
                  <c:v>1.5681034327694552</c:v>
                </c:pt>
                <c:pt idx="41">
                  <c:v>1.4597970844921004</c:v>
                </c:pt>
                <c:pt idx="42">
                  <c:v>1.3598785128806739</c:v>
                </c:pt>
                <c:pt idx="43">
                  <c:v>1.2709789794899926</c:v>
                </c:pt>
                <c:pt idx="44">
                  <c:v>1.1929129560920642</c:v>
                </c:pt>
                <c:pt idx="45">
                  <c:v>1.1241915330636383</c:v>
                </c:pt>
                <c:pt idx="46">
                  <c:v>1.0633847481548822</c:v>
                </c:pt>
                <c:pt idx="47">
                  <c:v>1.0085178560300228</c:v>
                </c:pt>
                <c:pt idx="48">
                  <c:v>0.95790647980875621</c:v>
                </c:pt>
                <c:pt idx="49">
                  <c:v>0.90878644651445084</c:v>
                </c:pt>
                <c:pt idx="50">
                  <c:v>0.85980466289138402</c:v>
                </c:pt>
                <c:pt idx="51">
                  <c:v>0.81124496865590134</c:v>
                </c:pt>
                <c:pt idx="52">
                  <c:v>0.76354126163955061</c:v>
                </c:pt>
                <c:pt idx="53">
                  <c:v>0.71626519668735944</c:v>
                </c:pt>
                <c:pt idx="54">
                  <c:v>0.66917778173758524</c:v>
                </c:pt>
                <c:pt idx="55">
                  <c:v>0.62321374437845622</c:v>
                </c:pt>
                <c:pt idx="56">
                  <c:v>0.57921985224396033</c:v>
                </c:pt>
                <c:pt idx="57">
                  <c:v>0.53770741992951254</c:v>
                </c:pt>
                <c:pt idx="58">
                  <c:v>0.49621433563348005</c:v>
                </c:pt>
                <c:pt idx="59">
                  <c:v>0.45214174447766858</c:v>
                </c:pt>
                <c:pt idx="60">
                  <c:v>0.41843793415348379</c:v>
                </c:pt>
                <c:pt idx="61">
                  <c:v>0.39240246151637265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1D-45B7-4EA5-A0EB-4992AB281C7C}"/>
            </c:ext>
          </c:extLst>
        </c:ser>
        <c:ser>
          <c:idx val="5"/>
          <c:order val="16"/>
          <c:tx>
            <c:strRef>
              <c:f>'Figure 37'!$Z$5</c:f>
              <c:strCache>
                <c:ptCount val="1"/>
                <c:pt idx="0">
                  <c:v>BC_NON_DEL_2400</c:v>
                </c:pt>
              </c:strCache>
            </c:strRef>
          </c:tx>
          <c:spPr>
            <a:ln w="19050" cap="rnd">
              <a:solidFill>
                <a:srgbClr val="CD328A"/>
              </a:solidFill>
              <a:prstDash val="sysDot"/>
              <a:round/>
            </a:ln>
            <a:effectLst/>
          </c:spPr>
          <c:marker>
            <c:symbol val="none"/>
          </c:marker>
          <c:xVal>
            <c:numRef>
              <c:f>'Figure 37'!$I$6:$I$67</c:f>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f>'Figure 37'!$Z$6:$Z$67</c:f>
              <c:numCache>
                <c:formatCode>0.0</c:formatCode>
                <c:ptCount val="62"/>
                <c:pt idx="0">
                  <c:v>14.901271585923119</c:v>
                </c:pt>
                <c:pt idx="1">
                  <c:v>14.286907313785122</c:v>
                </c:pt>
                <c:pt idx="2">
                  <c:v>13.692890843486861</c:v>
                </c:pt>
                <c:pt idx="3">
                  <c:v>13.117424936471764</c:v>
                </c:pt>
                <c:pt idx="4">
                  <c:v>12.558933541280636</c:v>
                </c:pt>
                <c:pt idx="5">
                  <c:v>12.016368838819492</c:v>
                </c:pt>
                <c:pt idx="6">
                  <c:v>11.489515135773084</c:v>
                </c:pt>
                <c:pt idx="7">
                  <c:v>10.979081002319356</c:v>
                </c:pt>
                <c:pt idx="8">
                  <c:v>10.486483702846854</c:v>
                </c:pt>
                <c:pt idx="9">
                  <c:v>10.013381706638153</c:v>
                </c:pt>
                <c:pt idx="10">
                  <c:v>9.5610969384943196</c:v>
                </c:pt>
                <c:pt idx="11">
                  <c:v>9.1301636579405709</c:v>
                </c:pt>
                <c:pt idx="12">
                  <c:v>8.7201018628439328</c:v>
                </c:pt>
                <c:pt idx="13">
                  <c:v>8.3294741289487888</c:v>
                </c:pt>
                <c:pt idx="14">
                  <c:v>7.9561933002546406</c:v>
                </c:pt>
                <c:pt idx="15">
                  <c:v>7.5979387388124895</c:v>
                </c:pt>
                <c:pt idx="16">
                  <c:v>7.2526145017328325</c:v>
                </c:pt>
                <c:pt idx="17">
                  <c:v>6.9187263334465881</c:v>
                </c:pt>
                <c:pt idx="18">
                  <c:v>6.5953978742399197</c:v>
                </c:pt>
                <c:pt idx="19">
                  <c:v>6.2819623836547862</c:v>
                </c:pt>
                <c:pt idx="20">
                  <c:v>5.977776417409375</c:v>
                </c:pt>
                <c:pt idx="21">
                  <c:v>5.6822760818630638</c:v>
                </c:pt>
                <c:pt idx="22">
                  <c:v>5.3953388299364757</c:v>
                </c:pt>
                <c:pt idx="23">
                  <c:v>5.1177304869226461</c:v>
                </c:pt>
                <c:pt idx="24">
                  <c:v>4.8509788035448071</c:v>
                </c:pt>
                <c:pt idx="25">
                  <c:v>4.5969301496532911</c:v>
                </c:pt>
                <c:pt idx="26">
                  <c:v>4.3569902801305904</c:v>
                </c:pt>
                <c:pt idx="27">
                  <c:v>4.1316963260081545</c:v>
                </c:pt>
                <c:pt idx="28">
                  <c:v>3.9205586140301776</c:v>
                </c:pt>
                <c:pt idx="29">
                  <c:v>3.7221238169653716</c:v>
                </c:pt>
                <c:pt idx="30">
                  <c:v>3.5344131701592749</c:v>
                </c:pt>
                <c:pt idx="31">
                  <c:v>3.3553588207667353</c:v>
                </c:pt>
                <c:pt idx="32">
                  <c:v>3.1829668063026348</c:v>
                </c:pt>
                <c:pt idx="33">
                  <c:v>3.0152709345124391</c:v>
                </c:pt>
                <c:pt idx="34">
                  <c:v>2.8518089504423059</c:v>
                </c:pt>
                <c:pt idx="35">
                  <c:v>2.6927966994851893</c:v>
                </c:pt>
                <c:pt idx="36">
                  <c:v>2.5398954901566473</c:v>
                </c:pt>
                <c:pt idx="37">
                  <c:v>2.3948691412102523</c:v>
                </c:pt>
                <c:pt idx="38">
                  <c:v>2.2586033252555295</c:v>
                </c:pt>
                <c:pt idx="39">
                  <c:v>2.1312474717172676</c:v>
                </c:pt>
                <c:pt idx="40">
                  <c:v>2.0115487418133591</c:v>
                </c:pt>
                <c:pt idx="41">
                  <c:v>1.8984860303129409</c:v>
                </c:pt>
                <c:pt idx="42">
                  <c:v>1.7895333906079267</c:v>
                </c:pt>
                <c:pt idx="43">
                  <c:v>1.6798327758768981</c:v>
                </c:pt>
                <c:pt idx="44">
                  <c:v>1.5681034327694552</c:v>
                </c:pt>
                <c:pt idx="45">
                  <c:v>1.4597970844921004</c:v>
                </c:pt>
                <c:pt idx="46">
                  <c:v>1.3598785128806739</c:v>
                </c:pt>
                <c:pt idx="47">
                  <c:v>1.2709789794899926</c:v>
                </c:pt>
                <c:pt idx="48">
                  <c:v>1.1929129560920642</c:v>
                </c:pt>
                <c:pt idx="49">
                  <c:v>1.1241915330636383</c:v>
                </c:pt>
                <c:pt idx="50">
                  <c:v>1.0633847481548822</c:v>
                </c:pt>
                <c:pt idx="51">
                  <c:v>1.0085178560300228</c:v>
                </c:pt>
                <c:pt idx="52">
                  <c:v>0.95790647980875621</c:v>
                </c:pt>
                <c:pt idx="53">
                  <c:v>0.90878644651445084</c:v>
                </c:pt>
                <c:pt idx="54">
                  <c:v>0.85980466289138402</c:v>
                </c:pt>
                <c:pt idx="55">
                  <c:v>0.81124496865590134</c:v>
                </c:pt>
                <c:pt idx="56">
                  <c:v>0.76354126163955061</c:v>
                </c:pt>
                <c:pt idx="57">
                  <c:v>0.71626519668735944</c:v>
                </c:pt>
                <c:pt idx="58">
                  <c:v>0.66917778173758524</c:v>
                </c:pt>
                <c:pt idx="59">
                  <c:v>0.62321374437845622</c:v>
                </c:pt>
                <c:pt idx="60">
                  <c:v>0.57921985224396033</c:v>
                </c:pt>
                <c:pt idx="61">
                  <c:v>0.53770741992951254</c:v>
                </c:pt>
              </c:numCache>
            </c:numRef>
          </c:yVal>
          <c:smooth val="0"/>
          <c:extLst>
            <c:ext xmlns:c16="http://schemas.microsoft.com/office/drawing/2014/chart" uri="{C3380CC4-5D6E-409C-BE32-E72D297353CC}">
              <c16:uniqueId val="{00000005-45B7-4EA5-A0EB-4992AB281C7C}"/>
            </c:ext>
          </c:extLst>
        </c:ser>
        <c:ser>
          <c:idx val="6"/>
          <c:order val="17"/>
          <c:tx>
            <c:strRef>
              <c:f>'Figure 37'!$AA$5</c:f>
              <c:strCache>
                <c:ptCount val="1"/>
                <c:pt idx="0">
                  <c:v>BC_NON_DEL_2800</c:v>
                </c:pt>
              </c:strCache>
            </c:strRef>
          </c:tx>
          <c:spPr>
            <a:ln w="19050" cap="rnd">
              <a:solidFill>
                <a:srgbClr val="CD328A"/>
              </a:solidFill>
              <a:prstDash val="sysDash"/>
              <a:round/>
            </a:ln>
            <a:effectLst/>
          </c:spPr>
          <c:marker>
            <c:symbol val="none"/>
          </c:marker>
          <c:xVal>
            <c:numRef>
              <c:f>'Figure 37'!$I$6:$I$67</c:f>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f>'Figure 37'!$AA$6:$AA$67</c:f>
              <c:numCache>
                <c:formatCode>0.0</c:formatCode>
                <c:ptCount val="62"/>
                <c:pt idx="0">
                  <c:v>17.595279620711921</c:v>
                </c:pt>
                <c:pt idx="1">
                  <c:v>16.883530663676297</c:v>
                </c:pt>
                <c:pt idx="2">
                  <c:v>16.198049807859892</c:v>
                </c:pt>
                <c:pt idx="3">
                  <c:v>15.537768805082123</c:v>
                </c:pt>
                <c:pt idx="4">
                  <c:v>14.901271585923119</c:v>
                </c:pt>
                <c:pt idx="5">
                  <c:v>14.286907313785122</c:v>
                </c:pt>
                <c:pt idx="6">
                  <c:v>13.692890843486861</c:v>
                </c:pt>
                <c:pt idx="7">
                  <c:v>13.117424936471764</c:v>
                </c:pt>
                <c:pt idx="8">
                  <c:v>12.558933541280636</c:v>
                </c:pt>
                <c:pt idx="9">
                  <c:v>12.016368838819492</c:v>
                </c:pt>
                <c:pt idx="10">
                  <c:v>11.489515135773084</c:v>
                </c:pt>
                <c:pt idx="11">
                  <c:v>10.979081002319356</c:v>
                </c:pt>
                <c:pt idx="12">
                  <c:v>10.486483702846854</c:v>
                </c:pt>
                <c:pt idx="13">
                  <c:v>10.013381706638153</c:v>
                </c:pt>
                <c:pt idx="14">
                  <c:v>9.5610969384943196</c:v>
                </c:pt>
                <c:pt idx="15">
                  <c:v>9.1301636579405709</c:v>
                </c:pt>
                <c:pt idx="16">
                  <c:v>8.7201018628439328</c:v>
                </c:pt>
                <c:pt idx="17">
                  <c:v>8.3294741289487888</c:v>
                </c:pt>
                <c:pt idx="18">
                  <c:v>7.9561933002546406</c:v>
                </c:pt>
                <c:pt idx="19">
                  <c:v>7.5979387388124895</c:v>
                </c:pt>
                <c:pt idx="20">
                  <c:v>7.2526145017328325</c:v>
                </c:pt>
                <c:pt idx="21">
                  <c:v>6.9187263334465881</c:v>
                </c:pt>
                <c:pt idx="22">
                  <c:v>6.5953978742399197</c:v>
                </c:pt>
                <c:pt idx="23">
                  <c:v>6.2819623836547862</c:v>
                </c:pt>
                <c:pt idx="24">
                  <c:v>5.977776417409375</c:v>
                </c:pt>
                <c:pt idx="25">
                  <c:v>5.6822760818630638</c:v>
                </c:pt>
                <c:pt idx="26">
                  <c:v>5.3953388299364757</c:v>
                </c:pt>
                <c:pt idx="27">
                  <c:v>5.1177304869226461</c:v>
                </c:pt>
                <c:pt idx="28">
                  <c:v>4.8509788035448071</c:v>
                </c:pt>
                <c:pt idx="29">
                  <c:v>4.5969301496532911</c:v>
                </c:pt>
                <c:pt idx="30">
                  <c:v>4.3569902801305904</c:v>
                </c:pt>
                <c:pt idx="31">
                  <c:v>4.1316963260081545</c:v>
                </c:pt>
                <c:pt idx="32">
                  <c:v>3.9205586140301776</c:v>
                </c:pt>
                <c:pt idx="33">
                  <c:v>3.7221238169653716</c:v>
                </c:pt>
                <c:pt idx="34">
                  <c:v>3.5344131701592749</c:v>
                </c:pt>
                <c:pt idx="35">
                  <c:v>3.3553588207667353</c:v>
                </c:pt>
                <c:pt idx="36">
                  <c:v>3.1829668063026348</c:v>
                </c:pt>
                <c:pt idx="37">
                  <c:v>3.0152709345124391</c:v>
                </c:pt>
                <c:pt idx="38">
                  <c:v>2.8518089504423059</c:v>
                </c:pt>
                <c:pt idx="39">
                  <c:v>2.6927966994851893</c:v>
                </c:pt>
                <c:pt idx="40">
                  <c:v>2.5398954901566473</c:v>
                </c:pt>
                <c:pt idx="41">
                  <c:v>2.3948691412102523</c:v>
                </c:pt>
                <c:pt idx="42">
                  <c:v>2.2586033252555295</c:v>
                </c:pt>
                <c:pt idx="43">
                  <c:v>2.1312474717172676</c:v>
                </c:pt>
                <c:pt idx="44">
                  <c:v>2.0115487418133591</c:v>
                </c:pt>
                <c:pt idx="45">
                  <c:v>1.8984860303129409</c:v>
                </c:pt>
                <c:pt idx="46">
                  <c:v>1.7895333906079267</c:v>
                </c:pt>
                <c:pt idx="47">
                  <c:v>1.6798327758768981</c:v>
                </c:pt>
                <c:pt idx="48">
                  <c:v>1.5681034327694552</c:v>
                </c:pt>
                <c:pt idx="49">
                  <c:v>1.4597970844921004</c:v>
                </c:pt>
                <c:pt idx="50">
                  <c:v>1.3598785128806739</c:v>
                </c:pt>
                <c:pt idx="51">
                  <c:v>1.2709789794899926</c:v>
                </c:pt>
                <c:pt idx="52">
                  <c:v>1.1929129560920642</c:v>
                </c:pt>
                <c:pt idx="53">
                  <c:v>1.1241915330636383</c:v>
                </c:pt>
                <c:pt idx="54">
                  <c:v>1.0633847481548822</c:v>
                </c:pt>
                <c:pt idx="55">
                  <c:v>1.0085178560300228</c:v>
                </c:pt>
                <c:pt idx="56">
                  <c:v>0.95790647980875621</c:v>
                </c:pt>
                <c:pt idx="57">
                  <c:v>0.90878644651445084</c:v>
                </c:pt>
                <c:pt idx="58">
                  <c:v>0.85980466289138402</c:v>
                </c:pt>
                <c:pt idx="59">
                  <c:v>0.81124496865590134</c:v>
                </c:pt>
                <c:pt idx="60">
                  <c:v>0.76354126163955061</c:v>
                </c:pt>
                <c:pt idx="61">
                  <c:v>0.71626519668735944</c:v>
                </c:pt>
              </c:numCache>
            </c:numRef>
          </c:yVal>
          <c:smooth val="0"/>
          <c:extLst>
            <c:ext xmlns:c16="http://schemas.microsoft.com/office/drawing/2014/chart" uri="{C3380CC4-5D6E-409C-BE32-E72D297353CC}">
              <c16:uniqueId val="{00000006-45B7-4EA5-A0EB-4992AB281C7C}"/>
            </c:ext>
          </c:extLst>
        </c:ser>
        <c:ser>
          <c:idx val="36"/>
          <c:order val="35"/>
          <c:tx>
            <c:v>LWR Capacity</c:v>
          </c:tx>
          <c:spPr>
            <a:ln w="19050" cap="rnd">
              <a:solidFill>
                <a:schemeClr val="accent5"/>
              </a:solidFill>
              <a:prstDash val="dash"/>
              <a:round/>
            </a:ln>
            <a:effectLst/>
          </c:spPr>
          <c:marker>
            <c:symbol val="none"/>
          </c:marker>
          <c:dPt>
            <c:idx val="1"/>
            <c:marker>
              <c:symbol val="none"/>
            </c:marker>
            <c:bubble3D val="0"/>
            <c:spPr>
              <a:ln w="38100" cap="rnd">
                <a:solidFill>
                  <a:schemeClr val="accent5"/>
                </a:solidFill>
                <a:prstDash val="dash"/>
                <a:round/>
              </a:ln>
              <a:effectLst/>
            </c:spPr>
            <c:extLst>
              <c:ext xmlns:c16="http://schemas.microsoft.com/office/drawing/2014/chart" uri="{C3380CC4-5D6E-409C-BE32-E72D297353CC}">
                <c16:uniqueId val="{00000010-45B7-4EA5-A0EB-4992AB281C7C}"/>
              </c:ext>
            </c:extLst>
          </c:dPt>
          <c:xVal>
            <c:numLit>
              <c:formatCode>General</c:formatCode>
              <c:ptCount val="2"/>
              <c:pt idx="0">
                <c:v>7400</c:v>
              </c:pt>
              <c:pt idx="1">
                <c:v>7400</c:v>
              </c:pt>
            </c:numLit>
          </c:xVal>
          <c:yVal>
            <c:numLit>
              <c:formatCode>General</c:formatCode>
              <c:ptCount val="2"/>
              <c:pt idx="0">
                <c:v>0</c:v>
              </c:pt>
              <c:pt idx="1">
                <c:v>50</c:v>
              </c:pt>
            </c:numLit>
          </c:yVal>
          <c:smooth val="0"/>
          <c:extLst>
            <c:ext xmlns:c16="http://schemas.microsoft.com/office/drawing/2014/chart" uri="{C3380CC4-5D6E-409C-BE32-E72D297353CC}">
              <c16:uniqueId val="{00000011-45B7-4EA5-A0EB-4992AB281C7C}"/>
            </c:ext>
          </c:extLst>
        </c:ser>
        <c:ser>
          <c:idx val="38"/>
          <c:order val="36"/>
          <c:tx>
            <c:v>LOLE=3 hrs</c:v>
          </c:tx>
          <c:spPr>
            <a:ln w="38100" cap="rnd">
              <a:solidFill>
                <a:srgbClr val="0070C0"/>
              </a:solidFill>
              <a:prstDash val="solid"/>
              <a:round/>
            </a:ln>
            <a:effectLst/>
          </c:spPr>
          <c:marker>
            <c:symbol val="none"/>
          </c:marker>
          <c:xVal>
            <c:numLit>
              <c:formatCode>General</c:formatCode>
              <c:ptCount val="2"/>
              <c:pt idx="0">
                <c:v>3000</c:v>
              </c:pt>
              <c:pt idx="1">
                <c:v>9200</c:v>
              </c:pt>
            </c:numLit>
          </c:xVal>
          <c:yVal>
            <c:numLit>
              <c:formatCode>General</c:formatCode>
              <c:ptCount val="2"/>
              <c:pt idx="0">
                <c:v>3</c:v>
              </c:pt>
              <c:pt idx="1">
                <c:v>3</c:v>
              </c:pt>
            </c:numLit>
          </c:yVal>
          <c:smooth val="0"/>
          <c:extLst>
            <c:ext xmlns:c16="http://schemas.microsoft.com/office/drawing/2014/chart" uri="{C3380CC4-5D6E-409C-BE32-E72D297353CC}">
              <c16:uniqueId val="{00000012-45B7-4EA5-A0EB-4992AB281C7C}"/>
            </c:ext>
          </c:extLst>
        </c:ser>
        <c:dLbls>
          <c:showLegendKey val="0"/>
          <c:showVal val="0"/>
          <c:showCatName val="0"/>
          <c:showSerName val="0"/>
          <c:showPercent val="0"/>
          <c:showBubbleSize val="0"/>
        </c:dLbls>
        <c:axId val="751401992"/>
        <c:axId val="751403304"/>
        <c:extLst>
          <c:ext xmlns:c15="http://schemas.microsoft.com/office/drawing/2012/chart" uri="{02D57815-91ED-43cb-92C2-25804820EDAC}">
            <c15:filteredScatterSeries>
              <c15:ser>
                <c:idx val="21"/>
                <c:order val="5"/>
                <c:tx>
                  <c:strRef>
                    <c:extLst>
                      <c:ext uri="{02D57815-91ED-43cb-92C2-25804820EDAC}">
                        <c15:formulaRef>
                          <c15:sqref>'Figure 37'!$O$5</c15:sqref>
                        </c15:formulaRef>
                      </c:ext>
                    </c:extLst>
                    <c:strCache>
                      <c:ptCount val="1"/>
                      <c:pt idx="0">
                        <c:v>BC_LOW_DEMAND</c:v>
                      </c:pt>
                    </c:strCache>
                  </c:strRef>
                </c:tx>
                <c:spPr>
                  <a:ln w="19050" cap="rnd">
                    <a:solidFill>
                      <a:schemeClr val="accent4">
                        <a:lumMod val="80000"/>
                      </a:schemeClr>
                    </a:solidFill>
                    <a:round/>
                  </a:ln>
                  <a:effectLst/>
                </c:spPr>
                <c:marker>
                  <c:symbol val="none"/>
                </c:marker>
                <c:xVal>
                  <c:numRef>
                    <c:extLst>
                      <c:ex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c:ext uri="{02D57815-91ED-43cb-92C2-25804820EDAC}">
                        <c15:formulaRef>
                          <c15:sqref>'Figure 37'!$O$6:$O$67</c15:sqref>
                        </c15:formulaRef>
                      </c:ext>
                    </c:extLst>
                    <c:numCache>
                      <c:formatCode>0.0</c:formatCode>
                      <c:ptCount val="62"/>
                      <c:pt idx="0">
                        <c:v>2.3437562359481645</c:v>
                      </c:pt>
                      <c:pt idx="1">
                        <c:v>2.205473924323643</c:v>
                      </c:pt>
                      <c:pt idx="2">
                        <c:v>2.0759828410324639</c:v>
                      </c:pt>
                      <c:pt idx="3">
                        <c:v>1.955329157150723</c:v>
                      </c:pt>
                      <c:pt idx="4">
                        <c:v>1.8430088239568998</c:v>
                      </c:pt>
                      <c:pt idx="5">
                        <c:v>1.7380616587034283</c:v>
                      </c:pt>
                      <c:pt idx="6">
                        <c:v>1.6393106163266853</c:v>
                      </c:pt>
                      <c:pt idx="7">
                        <c:v>1.5456126496985458</c:v>
                      </c:pt>
                      <c:pt idx="8">
                        <c:v>1.455785021942785</c:v>
                      </c:pt>
                      <c:pt idx="9">
                        <c:v>1.3690099444016728</c:v>
                      </c:pt>
                      <c:pt idx="10">
                        <c:v>1.2850426808543032</c:v>
                      </c:pt>
                      <c:pt idx="11">
                        <c:v>1.2041694737861797</c:v>
                      </c:pt>
                      <c:pt idx="12">
                        <c:v>1.1272368970213329</c:v>
                      </c:pt>
                      <c:pt idx="13">
                        <c:v>1.0549409951098891</c:v>
                      </c:pt>
                      <c:pt idx="14">
                        <c:v>0.9876394649406075</c:v>
                      </c:pt>
                      <c:pt idx="15">
                        <c:v>0.9250997185518437</c:v>
                      </c:pt>
                      <c:pt idx="16">
                        <c:v>0.86672618509566157</c:v>
                      </c:pt>
                      <c:pt idx="17">
                        <c:v>0.81187810061943422</c:v>
                      </c:pt>
                      <c:pt idx="18">
                        <c:v>0.75887898828662559</c:v>
                      </c:pt>
                      <c:pt idx="19">
                        <c:v>0.70564023733320513</c:v>
                      </c:pt>
                      <c:pt idx="20">
                        <c:v>0.65259820675644087</c:v>
                      </c:pt>
                      <c:pt idx="21">
                        <c:v>0.60224969220680824</c:v>
                      </c:pt>
                      <c:pt idx="22">
                        <c:v>0.55660505982867692</c:v>
                      </c:pt>
                      <c:pt idx="23">
                        <c:v>0.51646075210630205</c:v>
                      </c:pt>
                      <c:pt idx="24">
                        <c:v>0.48145415014697379</c:v>
                      </c:pt>
                      <c:pt idx="25">
                        <c:v>0.45089945259170805</c:v>
                      </c:pt>
                      <c:pt idx="26">
                        <c:v>0.42396552015510053</c:v>
                      </c:pt>
                      <c:pt idx="27">
                        <c:v>0.39982407547843662</c:v>
                      </c:pt>
                      <c:pt idx="28">
                        <c:v>0.37745128929242089</c:v>
                      </c:pt>
                      <c:pt idx="29">
                        <c:v>0.35569348454099259</c:v>
                      </c:pt>
                      <c:pt idx="30">
                        <c:v>0.33414901971003608</c:v>
                      </c:pt>
                      <c:pt idx="31">
                        <c:v>0.31300536998068634</c:v>
                      </c:pt>
                      <c:pt idx="32">
                        <c:v>0.29232888471662211</c:v>
                      </c:pt>
                      <c:pt idx="33">
                        <c:v>0.27187851492025833</c:v>
                      </c:pt>
                      <c:pt idx="34">
                        <c:v>0.25172140278807231</c:v>
                      </c:pt>
                      <c:pt idx="35">
                        <c:v>0.2322751172254823</c:v>
                      </c:pt>
                      <c:pt idx="36">
                        <c:v>0.21388927567186314</c:v>
                      </c:pt>
                      <c:pt idx="37">
                        <c:v>0.19671425086116173</c:v>
                      </c:pt>
                      <c:pt idx="38">
                        <c:v>0.17872536661275545</c:v>
                      </c:pt>
                      <c:pt idx="39">
                        <c:v>0.1617446071244657</c:v>
                      </c:pt>
                      <c:pt idx="40">
                        <c:v>0.14889988965809658</c:v>
                      </c:pt>
                      <c:pt idx="41">
                        <c:v>0.13889170398591272</c:v>
                      </c:pt>
                      <c:pt idx="42">
                        <c:v>0.13028905670746171</c:v>
                      </c:pt>
                      <c:pt idx="43">
                        <c:v>0.12150455991838362</c:v>
                      </c:pt>
                      <c:pt idx="44">
                        <c:v>0.11237160718547484</c:v>
                      </c:pt>
                      <c:pt idx="45">
                        <c:v>0.10316739411566798</c:v>
                      </c:pt>
                      <c:pt idx="46">
                        <c:v>9.413895440009494E-2</c:v>
                      </c:pt>
                      <c:pt idx="47">
                        <c:v>8.5895467069395603E-2</c:v>
                      </c:pt>
                      <c:pt idx="48">
                        <c:v>7.8346328927559952E-2</c:v>
                      </c:pt>
                      <c:pt idx="49">
                        <c:v>7.1420636091239956E-2</c:v>
                      </c:pt>
                      <c:pt idx="50">
                        <c:v>6.5064646785514588E-2</c:v>
                      </c:pt>
                      <c:pt idx="51">
                        <c:v>5.9232628634395761E-2</c:v>
                      </c:pt>
                      <c:pt idx="52">
                        <c:v>5.3883729498190411E-2</c:v>
                      </c:pt>
                      <c:pt idx="53">
                        <c:v>4.8981003141898044E-2</c:v>
                      </c:pt>
                      <c:pt idx="54">
                        <c:v>4.4490473383156544E-2</c:v>
                      </c:pt>
                      <c:pt idx="55">
                        <c:v>4.0380574742962562E-2</c:v>
                      </c:pt>
                      <c:pt idx="56">
                        <c:v>3.6622062800302745E-2</c:v>
                      </c:pt>
                      <c:pt idx="57">
                        <c:v>3.3187554097680073E-2</c:v>
                      </c:pt>
                      <c:pt idx="58">
                        <c:v>3.0051581913336938E-2</c:v>
                      </c:pt>
                      <c:pt idx="59">
                        <c:v>2.7190580921924803E-2</c:v>
                      </c:pt>
                      <c:pt idx="60">
                        <c:v>2.4582586770228978E-2</c:v>
                      </c:pt>
                      <c:pt idx="61">
                        <c:v>2.2207136843776037E-2</c:v>
                      </c:pt>
                    </c:numCache>
                  </c:numRef>
                </c:yVal>
                <c:smooth val="0"/>
                <c:extLst>
                  <c:ext xmlns:c16="http://schemas.microsoft.com/office/drawing/2014/chart" uri="{C3380CC4-5D6E-409C-BE32-E72D297353CC}">
                    <c16:uniqueId val="{00000013-45B7-4EA5-A0EB-4992AB281C7C}"/>
                  </c:ext>
                </c:extLst>
              </c15:ser>
            </c15:filteredScatterSeries>
            <c15:filteredScatterSeries>
              <c15:ser>
                <c:idx val="22"/>
                <c:order val="6"/>
                <c:tx>
                  <c:strRef>
                    <c:extLst xmlns:c15="http://schemas.microsoft.com/office/drawing/2012/chart">
                      <c:ext xmlns:c15="http://schemas.microsoft.com/office/drawing/2012/chart" uri="{02D57815-91ED-43cb-92C2-25804820EDAC}">
                        <c15:formulaRef>
                          <c15:sqref>'Figure 37'!$P$5</c15:sqref>
                        </c15:formulaRef>
                      </c:ext>
                    </c:extLst>
                    <c:strCache>
                      <c:ptCount val="1"/>
                      <c:pt idx="0">
                        <c:v>BC_HIGH_DEMAND</c:v>
                      </c:pt>
                    </c:strCache>
                  </c:strRef>
                </c:tx>
                <c:spPr>
                  <a:ln w="19050" cap="rnd">
                    <a:solidFill>
                      <a:schemeClr val="accent5">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37'!$P$6:$P$67</c15:sqref>
                        </c15:formulaRef>
                      </c:ext>
                    </c:extLst>
                    <c:numCache>
                      <c:formatCode>0.0</c:formatCode>
                      <c:ptCount val="62"/>
                      <c:pt idx="0">
                        <c:v>14.075864831361281</c:v>
                      </c:pt>
                      <c:pt idx="1">
                        <c:v>13.497559511097208</c:v>
                      </c:pt>
                      <c:pt idx="2">
                        <c:v>12.949798020182813</c:v>
                      </c:pt>
                      <c:pt idx="3">
                        <c:v>12.429821460834887</c:v>
                      </c:pt>
                      <c:pt idx="4">
                        <c:v>11.933197761618899</c:v>
                      </c:pt>
                      <c:pt idx="5">
                        <c:v>11.454844925109885</c:v>
                      </c:pt>
                      <c:pt idx="6">
                        <c:v>10.990390181812348</c:v>
                      </c:pt>
                      <c:pt idx="7">
                        <c:v>10.533303702369409</c:v>
                      </c:pt>
                      <c:pt idx="8">
                        <c:v>10.082448872683202</c:v>
                      </c:pt>
                      <c:pt idx="9">
                        <c:v>9.6373849818550497</c:v>
                      </c:pt>
                      <c:pt idx="10">
                        <c:v>9.2028551419720905</c:v>
                      </c:pt>
                      <c:pt idx="11">
                        <c:v>8.785132944877601</c:v>
                      </c:pt>
                      <c:pt idx="12">
                        <c:v>8.3873421547957321</c:v>
                      </c:pt>
                      <c:pt idx="13">
                        <c:v>8.0118390427314541</c:v>
                      </c:pt>
                      <c:pt idx="14">
                        <c:v>7.6548369794848758</c:v>
                      </c:pt>
                      <c:pt idx="15">
                        <c:v>7.3142127930592764</c:v>
                      </c:pt>
                      <c:pt idx="16">
                        <c:v>6.9856053943664804</c:v>
                      </c:pt>
                      <c:pt idx="17">
                        <c:v>6.6520371477681843</c:v>
                      </c:pt>
                      <c:pt idx="18">
                        <c:v>6.3018454788526217</c:v>
                      </c:pt>
                      <c:pt idx="19">
                        <c:v>5.9530939648203924</c:v>
                      </c:pt>
                      <c:pt idx="20">
                        <c:v>5.6241400399561403</c:v>
                      </c:pt>
                      <c:pt idx="21">
                        <c:v>5.326798917050418</c:v>
                      </c:pt>
                      <c:pt idx="22">
                        <c:v>5.0625956828850356</c:v>
                      </c:pt>
                      <c:pt idx="23">
                        <c:v>4.8267864192082675</c:v>
                      </c:pt>
                      <c:pt idx="24">
                        <c:v>4.6160480775240913</c:v>
                      </c:pt>
                      <c:pt idx="25">
                        <c:v>4.4234088139563568</c:v>
                      </c:pt>
                      <c:pt idx="26">
                        <c:v>4.2452164860691202</c:v>
                      </c:pt>
                      <c:pt idx="27">
                        <c:v>4.0715640968125539</c:v>
                      </c:pt>
                      <c:pt idx="28">
                        <c:v>3.8964103955916638</c:v>
                      </c:pt>
                      <c:pt idx="29">
                        <c:v>3.7202921386455881</c:v>
                      </c:pt>
                      <c:pt idx="30">
                        <c:v>3.5456270601254682</c:v>
                      </c:pt>
                      <c:pt idx="31">
                        <c:v>3.3713505021840118</c:v>
                      </c:pt>
                      <c:pt idx="32">
                        <c:v>3.1954069187661771</c:v>
                      </c:pt>
                      <c:pt idx="33">
                        <c:v>3.0209940050977018</c:v>
                      </c:pt>
                      <c:pt idx="34">
                        <c:v>2.8512369585413091</c:v>
                      </c:pt>
                      <c:pt idx="35">
                        <c:v>2.688499020739151</c:v>
                      </c:pt>
                      <c:pt idx="36">
                        <c:v>2.5331538631449981</c:v>
                      </c:pt>
                      <c:pt idx="37">
                        <c:v>2.3451265133339443</c:v>
                      </c:pt>
                      <c:pt idx="38">
                        <c:v>2.1990924999551384</c:v>
                      </c:pt>
                      <c:pt idx="39">
                        <c:v>2.0863431261990861</c:v>
                      </c:pt>
                      <c:pt idx="40">
                        <c:v>1.9917085015937519</c:v>
                      </c:pt>
                      <c:pt idx="41">
                        <c:v>1.902912736857477</c:v>
                      </c:pt>
                      <c:pt idx="42">
                        <c:v>1.8010318241594672</c:v>
                      </c:pt>
                      <c:pt idx="43">
                        <c:v>1.7010569188140925</c:v>
                      </c:pt>
                      <c:pt idx="44">
                        <c:v>1.5940998664810078</c:v>
                      </c:pt>
                      <c:pt idx="45">
                        <c:v>1.4937916603464911</c:v>
                      </c:pt>
                      <c:pt idx="46">
                        <c:v>1.399432365140046</c:v>
                      </c:pt>
                      <c:pt idx="47">
                        <c:v>1.3104542873238167</c:v>
                      </c:pt>
                      <c:pt idx="48">
                        <c:v>1.2264921966136462</c:v>
                      </c:pt>
                      <c:pt idx="49">
                        <c:v>1.1472670412464141</c:v>
                      </c:pt>
                      <c:pt idx="50">
                        <c:v>1.072531421023394</c:v>
                      </c:pt>
                      <c:pt idx="51">
                        <c:v>1.0020597296608462</c:v>
                      </c:pt>
                      <c:pt idx="52">
                        <c:v>0.93564884556263417</c:v>
                      </c:pt>
                      <c:pt idx="53">
                        <c:v>0.87309898421970233</c:v>
                      </c:pt>
                      <c:pt idx="54">
                        <c:v>0.81422504857403277</c:v>
                      </c:pt>
                      <c:pt idx="55">
                        <c:v>0.75884578473188258</c:v>
                      </c:pt>
                      <c:pt idx="56">
                        <c:v>0.70678610865191116</c:v>
                      </c:pt>
                      <c:pt idx="57">
                        <c:v>0.6578785762704159</c:v>
                      </c:pt>
                      <c:pt idx="58">
                        <c:v>0.61196383517892539</c:v>
                      </c:pt>
                      <c:pt idx="59">
                        <c:v>0.56888632381837978</c:v>
                      </c:pt>
                      <c:pt idx="60">
                        <c:v>0.52849814913020998</c:v>
                      </c:pt>
                      <c:pt idx="61">
                        <c:v>0.49065642420585964</c:v>
                      </c:pt>
                    </c:numCache>
                  </c:numRef>
                </c:yVal>
                <c:smooth val="0"/>
                <c:extLst xmlns:c15="http://schemas.microsoft.com/office/drawing/2012/chart">
                  <c:ext xmlns:c16="http://schemas.microsoft.com/office/drawing/2014/chart" uri="{C3380CC4-5D6E-409C-BE32-E72D297353CC}">
                    <c16:uniqueId val="{00000014-45B7-4EA5-A0EB-4992AB281C7C}"/>
                  </c:ext>
                </c:extLst>
              </c15:ser>
            </c15:filteredScatterSeries>
            <c15:filteredScatterSeries>
              <c15:ser>
                <c:idx val="23"/>
                <c:order val="7"/>
                <c:tx>
                  <c:strRef>
                    <c:extLst xmlns:c15="http://schemas.microsoft.com/office/drawing/2012/chart">
                      <c:ext xmlns:c15="http://schemas.microsoft.com/office/drawing/2012/chart" uri="{02D57815-91ED-43cb-92C2-25804820EDAC}">
                        <c15:formulaRef>
                          <c15:sqref>'Figure 37'!$Q$5</c15:sqref>
                        </c15:formulaRef>
                      </c:ext>
                    </c:extLst>
                    <c:strCache>
                      <c:ptCount val="1"/>
                      <c:pt idx="0">
                        <c:v>BC_LOW_AVAIL</c:v>
                      </c:pt>
                    </c:strCache>
                  </c:strRef>
                </c:tx>
                <c:spPr>
                  <a:ln w="19050" cap="rnd">
                    <a:solidFill>
                      <a:schemeClr val="accent6">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37'!$Q$6:$Q$67</c15:sqref>
                        </c15:formulaRef>
                      </c:ext>
                    </c:extLst>
                    <c:numCache>
                      <c:formatCode>0.0</c:formatCode>
                      <c:ptCount val="62"/>
                      <c:pt idx="0">
                        <c:v>7.0877697191459301</c:v>
                      </c:pt>
                      <c:pt idx="1">
                        <c:v>6.7534867745672997</c:v>
                      </c:pt>
                      <c:pt idx="2">
                        <c:v>6.4388020609905929</c:v>
                      </c:pt>
                      <c:pt idx="3">
                        <c:v>6.1416645935314866</c:v>
                      </c:pt>
                      <c:pt idx="4">
                        <c:v>5.8592205539603732</c:v>
                      </c:pt>
                      <c:pt idx="5">
                        <c:v>5.5884664575217311</c:v>
                      </c:pt>
                      <c:pt idx="6">
                        <c:v>5.3264696186781482</c:v>
                      </c:pt>
                      <c:pt idx="7">
                        <c:v>5.0702754178560268</c:v>
                      </c:pt>
                      <c:pt idx="8">
                        <c:v>4.8192596580837481</c:v>
                      </c:pt>
                      <c:pt idx="9">
                        <c:v>4.573835178587192</c:v>
                      </c:pt>
                      <c:pt idx="10">
                        <c:v>4.3366987339738072</c:v>
                      </c:pt>
                      <c:pt idx="11">
                        <c:v>4.1107176295178895</c:v>
                      </c:pt>
                      <c:pt idx="12">
                        <c:v>3.8973763921706635</c:v>
                      </c:pt>
                      <c:pt idx="13">
                        <c:v>3.6970013130995283</c:v>
                      </c:pt>
                      <c:pt idx="14">
                        <c:v>3.5076913587627443</c:v>
                      </c:pt>
                      <c:pt idx="15">
                        <c:v>3.3279097551275569</c:v>
                      </c:pt>
                      <c:pt idx="16">
                        <c:v>3.15364101840425</c:v>
                      </c:pt>
                      <c:pt idx="17">
                        <c:v>2.9769202642302779</c:v>
                      </c:pt>
                      <c:pt idx="18">
                        <c:v>2.7956572495928684</c:v>
                      </c:pt>
                      <c:pt idx="19">
                        <c:v>2.6189398469750915</c:v>
                      </c:pt>
                      <c:pt idx="20">
                        <c:v>2.4550818439504996</c:v>
                      </c:pt>
                      <c:pt idx="21">
                        <c:v>2.3085676824841763</c:v>
                      </c:pt>
                      <c:pt idx="22">
                        <c:v>2.1792119650234572</c:v>
                      </c:pt>
                      <c:pt idx="23">
                        <c:v>2.0646625469449043</c:v>
                      </c:pt>
                      <c:pt idx="24">
                        <c:v>1.9626508520536357</c:v>
                      </c:pt>
                      <c:pt idx="25">
                        <c:v>1.8699864061865559</c:v>
                      </c:pt>
                      <c:pt idx="26">
                        <c:v>1.7839445892762771</c:v>
                      </c:pt>
                      <c:pt idx="27">
                        <c:v>1.6999828101169716</c:v>
                      </c:pt>
                      <c:pt idx="28">
                        <c:v>1.6158782783314787</c:v>
                      </c:pt>
                      <c:pt idx="29">
                        <c:v>1.5321207970317281</c:v>
                      </c:pt>
                      <c:pt idx="30">
                        <c:v>1.4494537850996938</c:v>
                      </c:pt>
                      <c:pt idx="31">
                        <c:v>1.3671886655971441</c:v>
                      </c:pt>
                      <c:pt idx="32">
                        <c:v>1.2849447484668932</c:v>
                      </c:pt>
                      <c:pt idx="33">
                        <c:v>1.2042946517835795</c:v>
                      </c:pt>
                      <c:pt idx="34">
                        <c:v>1.1266738375706045</c:v>
                      </c:pt>
                      <c:pt idx="35">
                        <c:v>1.052967826299549</c:v>
                      </c:pt>
                      <c:pt idx="36">
                        <c:v>0.97873201900703477</c:v>
                      </c:pt>
                      <c:pt idx="37">
                        <c:v>0.89921041127345447</c:v>
                      </c:pt>
                      <c:pt idx="38">
                        <c:v>0.83802667934276132</c:v>
                      </c:pt>
                      <c:pt idx="39">
                        <c:v>0.79040823486316658</c:v>
                      </c:pt>
                      <c:pt idx="40">
                        <c:v>0.74982768048271708</c:v>
                      </c:pt>
                      <c:pt idx="41">
                        <c:v>0.71002309394298591</c:v>
                      </c:pt>
                      <c:pt idx="42">
                        <c:v>0.66643589821396731</c:v>
                      </c:pt>
                      <c:pt idx="43">
                        <c:v>0.62301476765678698</c:v>
                      </c:pt>
                      <c:pt idx="44">
                        <c:v>0.57835790373383278</c:v>
                      </c:pt>
                      <c:pt idx="45">
                        <c:v>0.5368680696108229</c:v>
                      </c:pt>
                      <c:pt idx="46">
                        <c:v>0.49820691134535011</c:v>
                      </c:pt>
                      <c:pt idx="47">
                        <c:v>0.46210564400624654</c:v>
                      </c:pt>
                      <c:pt idx="48">
                        <c:v>0.42837719183150436</c:v>
                      </c:pt>
                      <c:pt idx="49">
                        <c:v>0.39686887988401776</c:v>
                      </c:pt>
                      <c:pt idx="50">
                        <c:v>0.36744449641927346</c:v>
                      </c:pt>
                      <c:pt idx="51">
                        <c:v>0.33997973884276211</c:v>
                      </c:pt>
                      <c:pt idx="52">
                        <c:v>0.31436057365912673</c:v>
                      </c:pt>
                      <c:pt idx="53">
                        <c:v>0.29047785495344103</c:v>
                      </c:pt>
                      <c:pt idx="54">
                        <c:v>0.26822976442271551</c:v>
                      </c:pt>
                      <c:pt idx="55">
                        <c:v>0.24751841428339488</c:v>
                      </c:pt>
                      <c:pt idx="56">
                        <c:v>0.22825073407237667</c:v>
                      </c:pt>
                      <c:pt idx="57">
                        <c:v>0.21033875833710633</c:v>
                      </c:pt>
                      <c:pt idx="58">
                        <c:v>0.19369927743699547</c:v>
                      </c:pt>
                      <c:pt idx="59">
                        <c:v>0.17825262753079274</c:v>
                      </c:pt>
                      <c:pt idx="60">
                        <c:v>0.16392371428239702</c:v>
                      </c:pt>
                      <c:pt idx="61">
                        <c:v>0.15064110557987875</c:v>
                      </c:pt>
                    </c:numCache>
                  </c:numRef>
                </c:yVal>
                <c:smooth val="0"/>
                <c:extLst xmlns:c15="http://schemas.microsoft.com/office/drawing/2012/chart">
                  <c:ext xmlns:c16="http://schemas.microsoft.com/office/drawing/2014/chart" uri="{C3380CC4-5D6E-409C-BE32-E72D297353CC}">
                    <c16:uniqueId val="{00000015-45B7-4EA5-A0EB-4992AB281C7C}"/>
                  </c:ext>
                </c:extLst>
              </c15:ser>
            </c15:filteredScatterSeries>
            <c15:filteredScatterSeries>
              <c15:ser>
                <c:idx val="24"/>
                <c:order val="8"/>
                <c:tx>
                  <c:strRef>
                    <c:extLst xmlns:c15="http://schemas.microsoft.com/office/drawing/2012/chart">
                      <c:ext xmlns:c15="http://schemas.microsoft.com/office/drawing/2012/chart" uri="{02D57815-91ED-43cb-92C2-25804820EDAC}">
                        <c15:formulaRef>
                          <c15:sqref>'Figure 37'!$R$5</c15:sqref>
                        </c15:formulaRef>
                      </c:ext>
                    </c:extLst>
                    <c:strCache>
                      <c:ptCount val="1"/>
                      <c:pt idx="0">
                        <c:v>BC_HIGH_AVAIL</c:v>
                      </c:pt>
                    </c:strCache>
                  </c:strRef>
                </c:tx>
                <c:spPr>
                  <a:ln w="19050" cap="rnd">
                    <a:solidFill>
                      <a:schemeClr val="accent1">
                        <a:lumMod val="60000"/>
                        <a:lumOff val="4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37'!$R$6:$R$67</c15:sqref>
                        </c15:formulaRef>
                      </c:ext>
                    </c:extLst>
                    <c:numCache>
                      <c:formatCode>0.0</c:formatCode>
                      <c:ptCount val="62"/>
                      <c:pt idx="0">
                        <c:v>3.6185450909249863</c:v>
                      </c:pt>
                      <c:pt idx="1">
                        <c:v>3.4174448612093036</c:v>
                      </c:pt>
                      <c:pt idx="2">
                        <c:v>3.2265551550071372</c:v>
                      </c:pt>
                      <c:pt idx="3">
                        <c:v>3.0468576117470922</c:v>
                      </c:pt>
                      <c:pt idx="4">
                        <c:v>2.8786892713199808</c:v>
                      </c:pt>
                      <c:pt idx="5">
                        <c:v>2.7216289318409612</c:v>
                      </c:pt>
                      <c:pt idx="6">
                        <c:v>2.5745469170038526</c:v>
                      </c:pt>
                      <c:pt idx="7">
                        <c:v>2.4359309092263328</c:v>
                      </c:pt>
                      <c:pt idx="8">
                        <c:v>2.3042092433792885</c:v>
                      </c:pt>
                      <c:pt idx="9">
                        <c:v>2.1778800231784645</c:v>
                      </c:pt>
                      <c:pt idx="10">
                        <c:v>2.0554852362856959</c:v>
                      </c:pt>
                      <c:pt idx="11">
                        <c:v>1.9366530516173759</c:v>
                      </c:pt>
                      <c:pt idx="12">
                        <c:v>1.8215064768105456</c:v>
                      </c:pt>
                      <c:pt idx="13">
                        <c:v>1.7111966605033835</c:v>
                      </c:pt>
                      <c:pt idx="14">
                        <c:v>1.60694510299302</c:v>
                      </c:pt>
                      <c:pt idx="15">
                        <c:v>1.5093477597805083</c:v>
                      </c:pt>
                      <c:pt idx="16">
                        <c:v>1.4184757742199778</c:v>
                      </c:pt>
                      <c:pt idx="17">
                        <c:v>1.333407778668481</c:v>
                      </c:pt>
                      <c:pt idx="18">
                        <c:v>1.2533880862863591</c:v>
                      </c:pt>
                      <c:pt idx="19">
                        <c:v>1.1766251500813638</c:v>
                      </c:pt>
                      <c:pt idx="20">
                        <c:v>1.0997571250324003</c:v>
                      </c:pt>
                      <c:pt idx="21">
                        <c:v>1.0218913134928314</c:v>
                      </c:pt>
                      <c:pt idx="22">
                        <c:v>0.94674252069086962</c:v>
                      </c:pt>
                      <c:pt idx="23">
                        <c:v>0.87768190924345091</c:v>
                      </c:pt>
                      <c:pt idx="24">
                        <c:v>0.81646986088589646</c:v>
                      </c:pt>
                      <c:pt idx="25">
                        <c:v>0.76293757549446584</c:v>
                      </c:pt>
                      <c:pt idx="26">
                        <c:v>0.71602560886331901</c:v>
                      </c:pt>
                      <c:pt idx="27">
                        <c:v>0.674719839059573</c:v>
                      </c:pt>
                      <c:pt idx="28">
                        <c:v>0.63763923338519024</c:v>
                      </c:pt>
                      <c:pt idx="29">
                        <c:v>0.6036069355012903</c:v>
                      </c:pt>
                      <c:pt idx="30">
                        <c:v>0.57071543963755489</c:v>
                      </c:pt>
                      <c:pt idx="31">
                        <c:v>0.53803032946135754</c:v>
                      </c:pt>
                      <c:pt idx="32">
                        <c:v>0.50573911191980292</c:v>
                      </c:pt>
                      <c:pt idx="33">
                        <c:v>0.47413066838623374</c:v>
                      </c:pt>
                      <c:pt idx="34">
                        <c:v>0.44290409289299371</c:v>
                      </c:pt>
                      <c:pt idx="35">
                        <c:v>0.41189023113047996</c:v>
                      </c:pt>
                      <c:pt idx="36">
                        <c:v>0.38172173385533925</c:v>
                      </c:pt>
                      <c:pt idx="37">
                        <c:v>0.35296834274343947</c:v>
                      </c:pt>
                      <c:pt idx="38">
                        <c:v>0.32596814603795526</c:v>
                      </c:pt>
                      <c:pt idx="39">
                        <c:v>0.29913865407281104</c:v>
                      </c:pt>
                      <c:pt idx="40">
                        <c:v>0.27082694639967264</c:v>
                      </c:pt>
                      <c:pt idx="41">
                        <c:v>0.24927685220744994</c:v>
                      </c:pt>
                      <c:pt idx="42">
                        <c:v>0.23272542601290847</c:v>
                      </c:pt>
                      <c:pt idx="43">
                        <c:v>0.2188207560317576</c:v>
                      </c:pt>
                      <c:pt idx="44">
                        <c:v>0.20533346615750359</c:v>
                      </c:pt>
                      <c:pt idx="45">
                        <c:v>0.19066286552853012</c:v>
                      </c:pt>
                      <c:pt idx="46">
                        <c:v>0.1761908341983969</c:v>
                      </c:pt>
                      <c:pt idx="47">
                        <c:v>0.16142117548356977</c:v>
                      </c:pt>
                      <c:pt idx="48">
                        <c:v>0.14788509561151297</c:v>
                      </c:pt>
                      <c:pt idx="49">
                        <c:v>0.13544246043019109</c:v>
                      </c:pt>
                      <c:pt idx="50">
                        <c:v>0.12397933415272533</c:v>
                      </c:pt>
                      <c:pt idx="51">
                        <c:v>0.11341328317945587</c:v>
                      </c:pt>
                      <c:pt idx="52">
                        <c:v>0.103675369548139</c:v>
                      </c:pt>
                      <c:pt idx="53">
                        <c:v>9.4704437550749046E-2</c:v>
                      </c:pt>
                      <c:pt idx="54">
                        <c:v>8.6444774424315043E-2</c:v>
                      </c:pt>
                      <c:pt idx="55">
                        <c:v>7.8845657138432571E-2</c:v>
                      </c:pt>
                      <c:pt idx="56">
                        <c:v>7.1859261695233823E-2</c:v>
                      </c:pt>
                      <c:pt idx="57">
                        <c:v>6.5441449590971645E-2</c:v>
                      </c:pt>
                      <c:pt idx="58">
                        <c:v>5.9550511498992036E-2</c:v>
                      </c:pt>
                      <c:pt idx="59">
                        <c:v>5.4147429918236414E-2</c:v>
                      </c:pt>
                      <c:pt idx="60">
                        <c:v>4.9195830195261789E-2</c:v>
                      </c:pt>
                      <c:pt idx="61">
                        <c:v>4.4661834006600301E-2</c:v>
                      </c:pt>
                    </c:numCache>
                  </c:numRef>
                </c:yVal>
                <c:smooth val="0"/>
                <c:extLst xmlns:c15="http://schemas.microsoft.com/office/drawing/2012/chart">
                  <c:ext xmlns:c16="http://schemas.microsoft.com/office/drawing/2014/chart" uri="{C3380CC4-5D6E-409C-BE32-E72D297353CC}">
                    <c16:uniqueId val="{00000016-45B7-4EA5-A0EB-4992AB281C7C}"/>
                  </c:ext>
                </c:extLst>
              </c15:ser>
            </c15:filteredScatterSeries>
            <c15:filteredScatterSeries>
              <c15:ser>
                <c:idx val="25"/>
                <c:order val="9"/>
                <c:tx>
                  <c:strRef>
                    <c:extLst xmlns:c15="http://schemas.microsoft.com/office/drawing/2012/chart">
                      <c:ext xmlns:c15="http://schemas.microsoft.com/office/drawing/2012/chart" uri="{02D57815-91ED-43cb-92C2-25804820EDAC}">
                        <c15:formulaRef>
                          <c15:sqref>'Figure 37'!$S$5</c15:sqref>
                        </c15:formulaRef>
                      </c:ext>
                    </c:extLst>
                    <c:strCache>
                      <c:ptCount val="1"/>
                      <c:pt idx="0">
                        <c:v>BC_WARM</c:v>
                      </c:pt>
                    </c:strCache>
                  </c:strRef>
                </c:tx>
                <c:spPr>
                  <a:ln w="19050" cap="rnd">
                    <a:solidFill>
                      <a:schemeClr val="accent2">
                        <a:lumMod val="60000"/>
                        <a:lumOff val="4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37'!$S$6:$S$67</c15:sqref>
                        </c15:formulaRef>
                      </c:ext>
                    </c:extLst>
                    <c:numCache>
                      <c:formatCode>0.0</c:formatCode>
                      <c:ptCount val="62"/>
                      <c:pt idx="0">
                        <c:v>0.73606654092759183</c:v>
                      </c:pt>
                      <c:pt idx="1">
                        <c:v>0.6855838907333851</c:v>
                      </c:pt>
                      <c:pt idx="2">
                        <c:v>0.6386284015415048</c:v>
                      </c:pt>
                      <c:pt idx="3">
                        <c:v>0.59521637396020732</c:v>
                      </c:pt>
                      <c:pt idx="4">
                        <c:v>0.55517783572673629</c:v>
                      </c:pt>
                      <c:pt idx="5">
                        <c:v>0.51817171352042279</c:v>
                      </c:pt>
                      <c:pt idx="6">
                        <c:v>0.48376835984268252</c:v>
                      </c:pt>
                      <c:pt idx="7">
                        <c:v>0.45153035557600907</c:v>
                      </c:pt>
                      <c:pt idx="8">
                        <c:v>0.42105152657163186</c:v>
                      </c:pt>
                      <c:pt idx="9">
                        <c:v>0.3919569024506101</c:v>
                      </c:pt>
                      <c:pt idx="10">
                        <c:v>0.36412071201563051</c:v>
                      </c:pt>
                      <c:pt idx="11">
                        <c:v>0.33753537583578025</c:v>
                      </c:pt>
                      <c:pt idx="12">
                        <c:v>0.31241585740124816</c:v>
                      </c:pt>
                      <c:pt idx="13">
                        <c:v>0.28899109627418368</c:v>
                      </c:pt>
                      <c:pt idx="14">
                        <c:v>0.26735527339460313</c:v>
                      </c:pt>
                      <c:pt idx="15">
                        <c:v>0.24748927983073449</c:v>
                      </c:pt>
                      <c:pt idx="16">
                        <c:v>0.22916476208737932</c:v>
                      </c:pt>
                      <c:pt idx="17">
                        <c:v>0.21219028690850139</c:v>
                      </c:pt>
                      <c:pt idx="18">
                        <c:v>0.19617749676437604</c:v>
                      </c:pt>
                      <c:pt idx="19">
                        <c:v>0.18046479540625349</c:v>
                      </c:pt>
                      <c:pt idx="20">
                        <c:v>0.16486682324320495</c:v>
                      </c:pt>
                      <c:pt idx="21">
                        <c:v>0.15005839174551483</c:v>
                      </c:pt>
                      <c:pt idx="22">
                        <c:v>0.13664381263475853</c:v>
                      </c:pt>
                      <c:pt idx="23">
                        <c:v>0.12491796499031679</c:v>
                      </c:pt>
                      <c:pt idx="24">
                        <c:v>0.11481580972137356</c:v>
                      </c:pt>
                      <c:pt idx="25">
                        <c:v>0.10610779506900073</c:v>
                      </c:pt>
                      <c:pt idx="26">
                        <c:v>9.8577007539981748E-2</c:v>
                      </c:pt>
                      <c:pt idx="27">
                        <c:v>9.1942820043280277E-2</c:v>
                      </c:pt>
                      <c:pt idx="28">
                        <c:v>8.5966996114044542E-2</c:v>
                      </c:pt>
                      <c:pt idx="29">
                        <c:v>8.0281268171486689E-2</c:v>
                      </c:pt>
                      <c:pt idx="30">
                        <c:v>7.4704285400734635E-2</c:v>
                      </c:pt>
                      <c:pt idx="31">
                        <c:v>6.9265265189850489E-2</c:v>
                      </c:pt>
                      <c:pt idx="32">
                        <c:v>6.4011579223853865E-2</c:v>
                      </c:pt>
                      <c:pt idx="33">
                        <c:v>5.888099884159146E-2</c:v>
                      </c:pt>
                      <c:pt idx="34">
                        <c:v>5.3837549230125938E-2</c:v>
                      </c:pt>
                      <c:pt idx="35">
                        <c:v>4.8993887115271924E-2</c:v>
                      </c:pt>
                      <c:pt idx="36">
                        <c:v>4.4449187102674537E-2</c:v>
                      </c:pt>
                      <c:pt idx="37">
                        <c:v>4.0258140585353264E-2</c:v>
                      </c:pt>
                      <c:pt idx="38">
                        <c:v>3.6183950638717197E-2</c:v>
                      </c:pt>
                      <c:pt idx="39">
                        <c:v>3.1988648929660163E-2</c:v>
                      </c:pt>
                      <c:pt idx="40">
                        <c:v>2.8849961078580347E-2</c:v>
                      </c:pt>
                      <c:pt idx="41">
                        <c:v>2.6490152951876188E-2</c:v>
                      </c:pt>
                      <c:pt idx="42">
                        <c:v>2.4553296106033018E-2</c:v>
                      </c:pt>
                      <c:pt idx="43">
                        <c:v>2.2708600200541225E-2</c:v>
                      </c:pt>
                      <c:pt idx="44">
                        <c:v>2.0723581496514171E-2</c:v>
                      </c:pt>
                      <c:pt idx="45">
                        <c:v>1.879627019919726E-2</c:v>
                      </c:pt>
                      <c:pt idx="46">
                        <c:v>1.6853255521379576E-2</c:v>
                      </c:pt>
                      <c:pt idx="47">
                        <c:v>1.5111974415993396E-2</c:v>
                      </c:pt>
                      <c:pt idx="48">
                        <c:v>1.3546735773329382E-2</c:v>
                      </c:pt>
                      <c:pt idx="49">
                        <c:v>1.2136210067725303E-2</c:v>
                      </c:pt>
                      <c:pt idx="50">
                        <c:v>1.0864482274394507E-2</c:v>
                      </c:pt>
                      <c:pt idx="51">
                        <c:v>9.718042912404929E-3</c:v>
                      </c:pt>
                      <c:pt idx="52">
                        <c:v>8.6851085646212217E-3</c:v>
                      </c:pt>
                      <c:pt idx="53">
                        <c:v>7.7550617683349874E-3</c:v>
                      </c:pt>
                      <c:pt idx="54">
                        <c:v>6.9184071064787838E-3</c:v>
                      </c:pt>
                      <c:pt idx="55">
                        <c:v>6.1664006912399948E-3</c:v>
                      </c:pt>
                      <c:pt idx="56">
                        <c:v>5.4911351691834306E-3</c:v>
                      </c:pt>
                      <c:pt idx="57">
                        <c:v>4.8853305702895172E-3</c:v>
                      </c:pt>
                      <c:pt idx="58">
                        <c:v>4.3423513903641476E-3</c:v>
                      </c:pt>
                      <c:pt idx="59">
                        <c:v>3.8561505337775023E-3</c:v>
                      </c:pt>
                      <c:pt idx="60">
                        <c:v>3.4212368996594574E-3</c:v>
                      </c:pt>
                      <c:pt idx="61">
                        <c:v>3.0325537140878838E-3</c:v>
                      </c:pt>
                    </c:numCache>
                  </c:numRef>
                </c:yVal>
                <c:smooth val="0"/>
                <c:extLst xmlns:c15="http://schemas.microsoft.com/office/drawing/2012/chart">
                  <c:ext xmlns:c16="http://schemas.microsoft.com/office/drawing/2014/chart" uri="{C3380CC4-5D6E-409C-BE32-E72D297353CC}">
                    <c16:uniqueId val="{00000017-45B7-4EA5-A0EB-4992AB281C7C}"/>
                  </c:ext>
                </c:extLst>
              </c15:ser>
            </c15:filteredScatterSeries>
            <c15:filteredScatterSeries>
              <c15:ser>
                <c:idx val="37"/>
                <c:order val="10"/>
                <c:tx>
                  <c:strRef>
                    <c:extLst xmlns:c15="http://schemas.microsoft.com/office/drawing/2012/chart">
                      <c:ext xmlns:c15="http://schemas.microsoft.com/office/drawing/2012/chart" uri="{02D57815-91ED-43cb-92C2-25804820EDAC}">
                        <c15:formulaRef>
                          <c15:sqref>'Figure 37'!$T$5</c15:sqref>
                        </c15:formulaRef>
                      </c:ext>
                    </c:extLst>
                    <c:strCache>
                      <c:ptCount val="1"/>
                      <c:pt idx="0">
                        <c:v>BC_COLD</c:v>
                      </c:pt>
                    </c:strCache>
                  </c:strRef>
                </c:tx>
                <c:spPr>
                  <a:ln w="19050" cap="rnd">
                    <a:solidFill>
                      <a:schemeClr val="accent2">
                        <a:lumMod val="70000"/>
                        <a:lumOff val="3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37'!$T$6:$T$67</c15:sqref>
                        </c15:formulaRef>
                      </c:ext>
                    </c:extLst>
                    <c:numCache>
                      <c:formatCode>0.0</c:formatCode>
                      <c:ptCount val="62"/>
                      <c:pt idx="0">
                        <c:v>9.7155322978949634</c:v>
                      </c:pt>
                      <c:pt idx="1">
                        <c:v>9.2652374511111173</c:v>
                      </c:pt>
                      <c:pt idx="2">
                        <c:v>8.8342269486512777</c:v>
                      </c:pt>
                      <c:pt idx="3">
                        <c:v>8.425094881986805</c:v>
                      </c:pt>
                      <c:pt idx="4">
                        <c:v>8.0389405975109725</c:v>
                      </c:pt>
                      <c:pt idx="5">
                        <c:v>7.6750819915783302</c:v>
                      </c:pt>
                      <c:pt idx="6">
                        <c:v>7.3311536889556299</c:v>
                      </c:pt>
                      <c:pt idx="7">
                        <c:v>7.0038608982400703</c:v>
                      </c:pt>
                      <c:pt idx="8">
                        <c:v>6.6897342133342566</c:v>
                      </c:pt>
                      <c:pt idx="9">
                        <c:v>6.3853753526204198</c:v>
                      </c:pt>
                      <c:pt idx="10">
                        <c:v>6.0873402534561425</c:v>
                      </c:pt>
                      <c:pt idx="11">
                        <c:v>5.7949094523154079</c:v>
                      </c:pt>
                      <c:pt idx="12">
                        <c:v>5.5085721419723273</c:v>
                      </c:pt>
                      <c:pt idx="13">
                        <c:v>5.2315034023808629</c:v>
                      </c:pt>
                      <c:pt idx="14">
                        <c:v>4.9670845414944438</c:v>
                      </c:pt>
                      <c:pt idx="15">
                        <c:v>4.7170764934502589</c:v>
                      </c:pt>
                      <c:pt idx="16">
                        <c:v>4.4818835402032215</c:v>
                      </c:pt>
                      <c:pt idx="17">
                        <c:v>4.2592906354349873</c:v>
                      </c:pt>
                      <c:pt idx="18">
                        <c:v>4.0475114826699663</c:v>
                      </c:pt>
                      <c:pt idx="19">
                        <c:v>3.8418052564095975</c:v>
                      </c:pt>
                      <c:pt idx="20">
                        <c:v>3.6326748164676754</c:v>
                      </c:pt>
                      <c:pt idx="21">
                        <c:v>3.4176231465636158</c:v>
                      </c:pt>
                      <c:pt idx="22">
                        <c:v>3.2075265868928806</c:v>
                      </c:pt>
                      <c:pt idx="23">
                        <c:v>3.0123531139753519</c:v>
                      </c:pt>
                      <c:pt idx="24">
                        <c:v>2.8375120127819828</c:v>
                      </c:pt>
                      <c:pt idx="25">
                        <c:v>2.6828313847817009</c:v>
                      </c:pt>
                      <c:pt idx="26">
                        <c:v>2.5455474962558307</c:v>
                      </c:pt>
                      <c:pt idx="27">
                        <c:v>2.4229913350233523</c:v>
                      </c:pt>
                      <c:pt idx="28">
                        <c:v>2.3113842148305315</c:v>
                      </c:pt>
                      <c:pt idx="29">
                        <c:v>2.2074981613994011</c:v>
                      </c:pt>
                      <c:pt idx="30">
                        <c:v>2.1059197748831231</c:v>
                      </c:pt>
                      <c:pt idx="31">
                        <c:v>2.0040005832273686</c:v>
                      </c:pt>
                      <c:pt idx="32">
                        <c:v>1.9023348582173283</c:v>
                      </c:pt>
                      <c:pt idx="33">
                        <c:v>1.8018225816991662</c:v>
                      </c:pt>
                      <c:pt idx="34">
                        <c:v>1.7016508815595683</c:v>
                      </c:pt>
                      <c:pt idx="35">
                        <c:v>1.6013724604642845</c:v>
                      </c:pt>
                      <c:pt idx="36">
                        <c:v>1.5028787840819173</c:v>
                      </c:pt>
                      <c:pt idx="37">
                        <c:v>1.4079014591220449</c:v>
                      </c:pt>
                      <c:pt idx="38">
                        <c:v>1.3175176138019538</c:v>
                      </c:pt>
                      <c:pt idx="39">
                        <c:v>1.2262482399531089</c:v>
                      </c:pt>
                      <c:pt idx="40">
                        <c:v>1.1282052365248016</c:v>
                      </c:pt>
                      <c:pt idx="41">
                        <c:v>1.0526236095256372</c:v>
                      </c:pt>
                      <c:pt idx="42">
                        <c:v>0.99366120825190851</c:v>
                      </c:pt>
                      <c:pt idx="43">
                        <c:v>0.94328927820043074</c:v>
                      </c:pt>
                      <c:pt idx="44">
                        <c:v>0.89378841144795484</c:v>
                      </c:pt>
                      <c:pt idx="45">
                        <c:v>0.83952524815060836</c:v>
                      </c:pt>
                      <c:pt idx="46">
                        <c:v>0.78538497913219807</c:v>
                      </c:pt>
                      <c:pt idx="47">
                        <c:v>0.72963883255623119</c:v>
                      </c:pt>
                      <c:pt idx="48">
                        <c:v>0.6777397090557632</c:v>
                      </c:pt>
                      <c:pt idx="49">
                        <c:v>0.62928419048981599</c:v>
                      </c:pt>
                      <c:pt idx="50">
                        <c:v>0.58395356876279902</c:v>
                      </c:pt>
                      <c:pt idx="51">
                        <c:v>0.54152815679434629</c:v>
                      </c:pt>
                      <c:pt idx="52">
                        <c:v>0.50182971105619023</c:v>
                      </c:pt>
                      <c:pt idx="53">
                        <c:v>0.46469886907399943</c:v>
                      </c:pt>
                      <c:pt idx="54">
                        <c:v>0.42999000398914444</c:v>
                      </c:pt>
                      <c:pt idx="55">
                        <c:v>0.39756911852001747</c:v>
                      </c:pt>
                      <c:pt idx="56">
                        <c:v>0.36730732978115571</c:v>
                      </c:pt>
                      <c:pt idx="57">
                        <c:v>0.33908393926743319</c:v>
                      </c:pt>
                      <c:pt idx="58">
                        <c:v>0.31278228397481456</c:v>
                      </c:pt>
                      <c:pt idx="59">
                        <c:v>0.28829087588637392</c:v>
                      </c:pt>
                      <c:pt idx="60">
                        <c:v>0.26550386728288894</c:v>
                      </c:pt>
                      <c:pt idx="61">
                        <c:v>0.24432064809090259</c:v>
                      </c:pt>
                    </c:numCache>
                  </c:numRef>
                </c:yVal>
                <c:smooth val="0"/>
                <c:extLst xmlns:c15="http://schemas.microsoft.com/office/drawing/2012/chart">
                  <c:ext xmlns:c16="http://schemas.microsoft.com/office/drawing/2014/chart" uri="{C3380CC4-5D6E-409C-BE32-E72D297353CC}">
                    <c16:uniqueId val="{00000018-45B7-4EA5-A0EB-4992AB281C7C}"/>
                  </c:ext>
                </c:extLst>
              </c15:ser>
            </c15:filteredScatterSeries>
            <c15:filteredScatterSeries>
              <c15:ser>
                <c:idx val="0"/>
                <c:order val="11"/>
                <c:tx>
                  <c:strRef>
                    <c:extLst xmlns:c15="http://schemas.microsoft.com/office/drawing/2012/chart">
                      <c:ext xmlns:c15="http://schemas.microsoft.com/office/drawing/2012/chart" uri="{02D57815-91ED-43cb-92C2-25804820EDAC}">
                        <c15:formulaRef>
                          <c15:sqref>'Figure 37'!$U$5</c15:sqref>
                        </c15:formulaRef>
                      </c:ext>
                    </c:extLst>
                    <c:strCache>
                      <c:ptCount val="1"/>
                      <c:pt idx="0">
                        <c:v>BC_NON_DEL_400</c:v>
                      </c:pt>
                    </c:strCache>
                  </c:strRef>
                </c:tx>
                <c:spPr>
                  <a:ln w="19050" cap="rnd">
                    <a:solidFill>
                      <a:schemeClr val="accent1"/>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37'!$U$6:$U$67</c15:sqref>
                        </c15:formulaRef>
                      </c:ext>
                    </c:extLst>
                    <c:numCache>
                      <c:formatCode>0.0</c:formatCode>
                      <c:ptCount val="62"/>
                      <c:pt idx="0">
                        <c:v>5.977776417409375</c:v>
                      </c:pt>
                      <c:pt idx="1">
                        <c:v>5.6822760818630638</c:v>
                      </c:pt>
                      <c:pt idx="2">
                        <c:v>5.3953388299364757</c:v>
                      </c:pt>
                      <c:pt idx="3">
                        <c:v>5.1177304869226461</c:v>
                      </c:pt>
                      <c:pt idx="4">
                        <c:v>4.8509788035448071</c:v>
                      </c:pt>
                      <c:pt idx="5">
                        <c:v>4.5969301496532911</c:v>
                      </c:pt>
                      <c:pt idx="6">
                        <c:v>4.3569902801305904</c:v>
                      </c:pt>
                      <c:pt idx="7">
                        <c:v>4.1316963260081545</c:v>
                      </c:pt>
                      <c:pt idx="8">
                        <c:v>3.9205586140301776</c:v>
                      </c:pt>
                      <c:pt idx="9">
                        <c:v>3.7221238169653716</c:v>
                      </c:pt>
                      <c:pt idx="10">
                        <c:v>3.5344131701592749</c:v>
                      </c:pt>
                      <c:pt idx="11">
                        <c:v>3.3553588207667353</c:v>
                      </c:pt>
                      <c:pt idx="12">
                        <c:v>3.1829668063026348</c:v>
                      </c:pt>
                      <c:pt idx="13">
                        <c:v>3.0152709345124391</c:v>
                      </c:pt>
                      <c:pt idx="14">
                        <c:v>2.8518089504423059</c:v>
                      </c:pt>
                      <c:pt idx="15">
                        <c:v>2.6927966994851893</c:v>
                      </c:pt>
                      <c:pt idx="16">
                        <c:v>2.5398954901566473</c:v>
                      </c:pt>
                      <c:pt idx="17">
                        <c:v>2.3948691412102523</c:v>
                      </c:pt>
                      <c:pt idx="18">
                        <c:v>2.2586033252555295</c:v>
                      </c:pt>
                      <c:pt idx="19">
                        <c:v>2.1312474717172676</c:v>
                      </c:pt>
                      <c:pt idx="20">
                        <c:v>2.0115487418133591</c:v>
                      </c:pt>
                      <c:pt idx="21">
                        <c:v>1.8984860303129409</c:v>
                      </c:pt>
                      <c:pt idx="22">
                        <c:v>1.7895333906079267</c:v>
                      </c:pt>
                      <c:pt idx="23">
                        <c:v>1.6798327758768981</c:v>
                      </c:pt>
                      <c:pt idx="24">
                        <c:v>1.5681034327694552</c:v>
                      </c:pt>
                      <c:pt idx="25">
                        <c:v>1.4597970844921004</c:v>
                      </c:pt>
                      <c:pt idx="26">
                        <c:v>1.3598785128806739</c:v>
                      </c:pt>
                      <c:pt idx="27">
                        <c:v>1.2709789794899926</c:v>
                      </c:pt>
                      <c:pt idx="28">
                        <c:v>1.1929129560920642</c:v>
                      </c:pt>
                      <c:pt idx="29">
                        <c:v>1.1241915330636383</c:v>
                      </c:pt>
                      <c:pt idx="30">
                        <c:v>1.0633847481548822</c:v>
                      </c:pt>
                      <c:pt idx="31">
                        <c:v>1.0085178560300228</c:v>
                      </c:pt>
                      <c:pt idx="32">
                        <c:v>0.95790647980875621</c:v>
                      </c:pt>
                      <c:pt idx="33">
                        <c:v>0.90878644651445084</c:v>
                      </c:pt>
                      <c:pt idx="34">
                        <c:v>0.85980466289138402</c:v>
                      </c:pt>
                      <c:pt idx="35">
                        <c:v>0.81124496865590134</c:v>
                      </c:pt>
                      <c:pt idx="36">
                        <c:v>0.76354126163955061</c:v>
                      </c:pt>
                      <c:pt idx="37">
                        <c:v>0.71626519668735944</c:v>
                      </c:pt>
                      <c:pt idx="38">
                        <c:v>0.66917778173758524</c:v>
                      </c:pt>
                      <c:pt idx="39">
                        <c:v>0.62321374437845622</c:v>
                      </c:pt>
                      <c:pt idx="40">
                        <c:v>0.57921985224396033</c:v>
                      </c:pt>
                      <c:pt idx="41">
                        <c:v>0.53770741992951254</c:v>
                      </c:pt>
                      <c:pt idx="42">
                        <c:v>0.49621433563348005</c:v>
                      </c:pt>
                      <c:pt idx="43">
                        <c:v>0.45214174447766858</c:v>
                      </c:pt>
                      <c:pt idx="44">
                        <c:v>0.41843793415348379</c:v>
                      </c:pt>
                      <c:pt idx="45">
                        <c:v>0.39240246151637265</c:v>
                      </c:pt>
                      <c:pt idx="46">
                        <c:v>0.37039352909534828</c:v>
                      </c:pt>
                      <c:pt idx="47">
                        <c:v>0.34894097296729798</c:v>
                      </c:pt>
                      <c:pt idx="48">
                        <c:v>0.32553834612351884</c:v>
                      </c:pt>
                      <c:pt idx="49">
                        <c:v>0.30235366427430821</c:v>
                      </c:pt>
                      <c:pt idx="50">
                        <c:v>0.27861295345476511</c:v>
                      </c:pt>
                      <c:pt idx="51">
                        <c:v>0.25672491160401384</c:v>
                      </c:pt>
                      <c:pt idx="52">
                        <c:v>0.23648490638378283</c:v>
                      </c:pt>
                      <c:pt idx="53">
                        <c:v>0.21772803709625593</c:v>
                      </c:pt>
                      <c:pt idx="54">
                        <c:v>0.20033670746611831</c:v>
                      </c:pt>
                      <c:pt idx="55">
                        <c:v>0.18421341632187052</c:v>
                      </c:pt>
                      <c:pt idx="56">
                        <c:v>0.16927140370176322</c:v>
                      </c:pt>
                      <c:pt idx="57">
                        <c:v>0.15543151820685919</c:v>
                      </c:pt>
                      <c:pt idx="58">
                        <c:v>0.14262142723123172</c:v>
                      </c:pt>
                      <c:pt idx="59">
                        <c:v>0.13077249126329502</c:v>
                      </c:pt>
                      <c:pt idx="60">
                        <c:v>0.11982105072330013</c:v>
                      </c:pt>
                      <c:pt idx="61">
                        <c:v>0.1097065088583915</c:v>
                      </c:pt>
                    </c:numCache>
                  </c:numRef>
                </c:yVal>
                <c:smooth val="0"/>
                <c:extLst xmlns:c15="http://schemas.microsoft.com/office/drawing/2012/chart">
                  <c:ext xmlns:c16="http://schemas.microsoft.com/office/drawing/2014/chart" uri="{C3380CC4-5D6E-409C-BE32-E72D297353CC}">
                    <c16:uniqueId val="{00000019-45B7-4EA5-A0EB-4992AB281C7C}"/>
                  </c:ext>
                </c:extLst>
              </c15:ser>
            </c15:filteredScatterSeries>
            <c15:filteredScatterSeries>
              <c15:ser>
                <c:idx val="1"/>
                <c:order val="12"/>
                <c:tx>
                  <c:strRef>
                    <c:extLst xmlns:c15="http://schemas.microsoft.com/office/drawing/2012/chart">
                      <c:ext xmlns:c15="http://schemas.microsoft.com/office/drawing/2012/chart" uri="{02D57815-91ED-43cb-92C2-25804820EDAC}">
                        <c15:formulaRef>
                          <c15:sqref>'Figure 37'!$V$5</c15:sqref>
                        </c15:formulaRef>
                      </c:ext>
                    </c:extLst>
                    <c:strCache>
                      <c:ptCount val="1"/>
                      <c:pt idx="0">
                        <c:v>BC_NON_DEL_800</c:v>
                      </c:pt>
                    </c:strCache>
                  </c:strRef>
                </c:tx>
                <c:spPr>
                  <a:ln w="19050" cap="rnd">
                    <a:solidFill>
                      <a:schemeClr val="accent2"/>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37'!$V$6:$V$67</c15:sqref>
                        </c15:formulaRef>
                      </c:ext>
                    </c:extLst>
                    <c:numCache>
                      <c:formatCode>0.0</c:formatCode>
                      <c:ptCount val="62"/>
                      <c:pt idx="0">
                        <c:v>7.2526145017328325</c:v>
                      </c:pt>
                      <c:pt idx="1">
                        <c:v>6.9187263334465881</c:v>
                      </c:pt>
                      <c:pt idx="2">
                        <c:v>6.5953978742399197</c:v>
                      </c:pt>
                      <c:pt idx="3">
                        <c:v>6.2819623836547862</c:v>
                      </c:pt>
                      <c:pt idx="4">
                        <c:v>5.977776417409375</c:v>
                      </c:pt>
                      <c:pt idx="5">
                        <c:v>5.6822760818630638</c:v>
                      </c:pt>
                      <c:pt idx="6">
                        <c:v>5.3953388299364757</c:v>
                      </c:pt>
                      <c:pt idx="7">
                        <c:v>5.1177304869226461</c:v>
                      </c:pt>
                      <c:pt idx="8">
                        <c:v>4.8509788035448071</c:v>
                      </c:pt>
                      <c:pt idx="9">
                        <c:v>4.5969301496532911</c:v>
                      </c:pt>
                      <c:pt idx="10">
                        <c:v>4.3569902801305904</c:v>
                      </c:pt>
                      <c:pt idx="11">
                        <c:v>4.1316963260081545</c:v>
                      </c:pt>
                      <c:pt idx="12">
                        <c:v>3.9205586140301776</c:v>
                      </c:pt>
                      <c:pt idx="13">
                        <c:v>3.7221238169653716</c:v>
                      </c:pt>
                      <c:pt idx="14">
                        <c:v>3.5344131701592749</c:v>
                      </c:pt>
                      <c:pt idx="15">
                        <c:v>3.3553588207667353</c:v>
                      </c:pt>
                      <c:pt idx="16">
                        <c:v>3.1829668063026348</c:v>
                      </c:pt>
                      <c:pt idx="17">
                        <c:v>3.0152709345124391</c:v>
                      </c:pt>
                      <c:pt idx="18">
                        <c:v>2.8518089504423059</c:v>
                      </c:pt>
                      <c:pt idx="19">
                        <c:v>2.6927966994851893</c:v>
                      </c:pt>
                      <c:pt idx="20">
                        <c:v>2.5398954901566473</c:v>
                      </c:pt>
                      <c:pt idx="21">
                        <c:v>2.3948691412102523</c:v>
                      </c:pt>
                      <c:pt idx="22">
                        <c:v>2.2586033252555295</c:v>
                      </c:pt>
                      <c:pt idx="23">
                        <c:v>2.1312474717172676</c:v>
                      </c:pt>
                      <c:pt idx="24">
                        <c:v>2.0115487418133591</c:v>
                      </c:pt>
                      <c:pt idx="25">
                        <c:v>1.8984860303129409</c:v>
                      </c:pt>
                      <c:pt idx="26">
                        <c:v>1.7895333906079267</c:v>
                      </c:pt>
                      <c:pt idx="27">
                        <c:v>1.6798327758768981</c:v>
                      </c:pt>
                      <c:pt idx="28">
                        <c:v>1.5681034327694552</c:v>
                      </c:pt>
                      <c:pt idx="29">
                        <c:v>1.4597970844921004</c:v>
                      </c:pt>
                      <c:pt idx="30">
                        <c:v>1.3598785128806739</c:v>
                      </c:pt>
                      <c:pt idx="31">
                        <c:v>1.2709789794899926</c:v>
                      </c:pt>
                      <c:pt idx="32">
                        <c:v>1.1929129560920642</c:v>
                      </c:pt>
                      <c:pt idx="33">
                        <c:v>1.1241915330636383</c:v>
                      </c:pt>
                      <c:pt idx="34">
                        <c:v>1.0633847481548822</c:v>
                      </c:pt>
                      <c:pt idx="35">
                        <c:v>1.0085178560300228</c:v>
                      </c:pt>
                      <c:pt idx="36">
                        <c:v>0.95790647980875621</c:v>
                      </c:pt>
                      <c:pt idx="37">
                        <c:v>0.90878644651445084</c:v>
                      </c:pt>
                      <c:pt idx="38">
                        <c:v>0.85980466289138402</c:v>
                      </c:pt>
                      <c:pt idx="39">
                        <c:v>0.81124496865590134</c:v>
                      </c:pt>
                      <c:pt idx="40">
                        <c:v>0.76354126163955061</c:v>
                      </c:pt>
                      <c:pt idx="41">
                        <c:v>0.71626519668735944</c:v>
                      </c:pt>
                      <c:pt idx="42">
                        <c:v>0.66917778173758524</c:v>
                      </c:pt>
                      <c:pt idx="43">
                        <c:v>0.62321374437845622</c:v>
                      </c:pt>
                      <c:pt idx="44">
                        <c:v>0.57921985224396033</c:v>
                      </c:pt>
                      <c:pt idx="45">
                        <c:v>0.53770741992951254</c:v>
                      </c:pt>
                      <c:pt idx="46">
                        <c:v>0.49621433563348005</c:v>
                      </c:pt>
                      <c:pt idx="47">
                        <c:v>0.45214174447766858</c:v>
                      </c:pt>
                      <c:pt idx="48">
                        <c:v>0.41843793415348379</c:v>
                      </c:pt>
                      <c:pt idx="49">
                        <c:v>0.39240246151637265</c:v>
                      </c:pt>
                      <c:pt idx="50">
                        <c:v>0.37039352909534828</c:v>
                      </c:pt>
                      <c:pt idx="51">
                        <c:v>0.34894097296729798</c:v>
                      </c:pt>
                      <c:pt idx="52">
                        <c:v>0.32553834612351884</c:v>
                      </c:pt>
                      <c:pt idx="53">
                        <c:v>0.30235366427430821</c:v>
                      </c:pt>
                      <c:pt idx="54">
                        <c:v>0.27861295345476511</c:v>
                      </c:pt>
                      <c:pt idx="55">
                        <c:v>0.25672491160401384</c:v>
                      </c:pt>
                      <c:pt idx="56">
                        <c:v>0.23648490638378283</c:v>
                      </c:pt>
                      <c:pt idx="57">
                        <c:v>0.21772803709625593</c:v>
                      </c:pt>
                      <c:pt idx="58">
                        <c:v>0.20033670746611831</c:v>
                      </c:pt>
                      <c:pt idx="59">
                        <c:v>0.18421341632187052</c:v>
                      </c:pt>
                      <c:pt idx="60">
                        <c:v>0.16927140370176322</c:v>
                      </c:pt>
                      <c:pt idx="61">
                        <c:v>0.15543151820685919</c:v>
                      </c:pt>
                    </c:numCache>
                  </c:numRef>
                </c:yVal>
                <c:smooth val="0"/>
                <c:extLst xmlns:c15="http://schemas.microsoft.com/office/drawing/2012/chart">
                  <c:ext xmlns:c16="http://schemas.microsoft.com/office/drawing/2014/chart" uri="{C3380CC4-5D6E-409C-BE32-E72D297353CC}">
                    <c16:uniqueId val="{0000001A-45B7-4EA5-A0EB-4992AB281C7C}"/>
                  </c:ext>
                </c:extLst>
              </c15:ser>
            </c15:filteredScatterSeries>
            <c15:filteredScatterSeries>
              <c15:ser>
                <c:idx val="2"/>
                <c:order val="13"/>
                <c:tx>
                  <c:strRef>
                    <c:extLst xmlns:c15="http://schemas.microsoft.com/office/drawing/2012/chart">
                      <c:ext xmlns:c15="http://schemas.microsoft.com/office/drawing/2012/chart" uri="{02D57815-91ED-43cb-92C2-25804820EDAC}">
                        <c15:formulaRef>
                          <c15:sqref>'Figure 37'!$W$5</c15:sqref>
                        </c15:formulaRef>
                      </c:ext>
                    </c:extLst>
                    <c:strCache>
                      <c:ptCount val="1"/>
                      <c:pt idx="0">
                        <c:v>BC_NON_DEL_1200</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37'!$W$6:$W$67</c15:sqref>
                        </c15:formulaRef>
                      </c:ext>
                    </c:extLst>
                    <c:numCache>
                      <c:formatCode>0.0</c:formatCode>
                      <c:ptCount val="62"/>
                      <c:pt idx="0">
                        <c:v>8.7201018628439328</c:v>
                      </c:pt>
                      <c:pt idx="1">
                        <c:v>8.3294741289487888</c:v>
                      </c:pt>
                      <c:pt idx="2">
                        <c:v>7.9561933002546406</c:v>
                      </c:pt>
                      <c:pt idx="3">
                        <c:v>7.5979387388124895</c:v>
                      </c:pt>
                      <c:pt idx="4">
                        <c:v>7.2526145017328325</c:v>
                      </c:pt>
                      <c:pt idx="5">
                        <c:v>6.9187263334465881</c:v>
                      </c:pt>
                      <c:pt idx="6">
                        <c:v>6.5953978742399197</c:v>
                      </c:pt>
                      <c:pt idx="7">
                        <c:v>6.2819623836547862</c:v>
                      </c:pt>
                      <c:pt idx="8">
                        <c:v>5.977776417409375</c:v>
                      </c:pt>
                      <c:pt idx="9">
                        <c:v>5.6822760818630638</c:v>
                      </c:pt>
                      <c:pt idx="10">
                        <c:v>5.3953388299364757</c:v>
                      </c:pt>
                      <c:pt idx="11">
                        <c:v>5.1177304869226461</c:v>
                      </c:pt>
                      <c:pt idx="12">
                        <c:v>4.8509788035448071</c:v>
                      </c:pt>
                      <c:pt idx="13">
                        <c:v>4.5969301496532911</c:v>
                      </c:pt>
                      <c:pt idx="14">
                        <c:v>4.3569902801305904</c:v>
                      </c:pt>
                      <c:pt idx="15">
                        <c:v>4.1316963260081545</c:v>
                      </c:pt>
                      <c:pt idx="16">
                        <c:v>3.9205586140301776</c:v>
                      </c:pt>
                      <c:pt idx="17">
                        <c:v>3.7221238169653716</c:v>
                      </c:pt>
                      <c:pt idx="18">
                        <c:v>3.5344131701592749</c:v>
                      </c:pt>
                      <c:pt idx="19">
                        <c:v>3.3553588207667353</c:v>
                      </c:pt>
                      <c:pt idx="20">
                        <c:v>3.1829668063026348</c:v>
                      </c:pt>
                      <c:pt idx="21">
                        <c:v>3.0152709345124391</c:v>
                      </c:pt>
                      <c:pt idx="22">
                        <c:v>2.8518089504423059</c:v>
                      </c:pt>
                      <c:pt idx="23">
                        <c:v>2.6927966994851893</c:v>
                      </c:pt>
                      <c:pt idx="24">
                        <c:v>2.5398954901566473</c:v>
                      </c:pt>
                      <c:pt idx="25">
                        <c:v>2.3948691412102523</c:v>
                      </c:pt>
                      <c:pt idx="26">
                        <c:v>2.2586033252555295</c:v>
                      </c:pt>
                      <c:pt idx="27">
                        <c:v>2.1312474717172676</c:v>
                      </c:pt>
                      <c:pt idx="28">
                        <c:v>2.0115487418133591</c:v>
                      </c:pt>
                      <c:pt idx="29">
                        <c:v>1.8984860303129409</c:v>
                      </c:pt>
                      <c:pt idx="30">
                        <c:v>1.7895333906079267</c:v>
                      </c:pt>
                      <c:pt idx="31">
                        <c:v>1.6798327758768981</c:v>
                      </c:pt>
                      <c:pt idx="32">
                        <c:v>1.5681034327694552</c:v>
                      </c:pt>
                      <c:pt idx="33">
                        <c:v>1.4597970844921004</c:v>
                      </c:pt>
                      <c:pt idx="34">
                        <c:v>1.3598785128806739</c:v>
                      </c:pt>
                      <c:pt idx="35">
                        <c:v>1.2709789794899926</c:v>
                      </c:pt>
                      <c:pt idx="36">
                        <c:v>1.1929129560920642</c:v>
                      </c:pt>
                      <c:pt idx="37">
                        <c:v>1.1241915330636383</c:v>
                      </c:pt>
                      <c:pt idx="38">
                        <c:v>1.0633847481548822</c:v>
                      </c:pt>
                      <c:pt idx="39">
                        <c:v>1.0085178560300228</c:v>
                      </c:pt>
                      <c:pt idx="40">
                        <c:v>0.95790647980875621</c:v>
                      </c:pt>
                      <c:pt idx="41">
                        <c:v>0.90878644651445084</c:v>
                      </c:pt>
                      <c:pt idx="42">
                        <c:v>0.85980466289138402</c:v>
                      </c:pt>
                      <c:pt idx="43">
                        <c:v>0.81124496865590134</c:v>
                      </c:pt>
                      <c:pt idx="44">
                        <c:v>0.76354126163955061</c:v>
                      </c:pt>
                      <c:pt idx="45">
                        <c:v>0.71626519668735944</c:v>
                      </c:pt>
                      <c:pt idx="46">
                        <c:v>0.66917778173758524</c:v>
                      </c:pt>
                      <c:pt idx="47">
                        <c:v>0.62321374437845622</c:v>
                      </c:pt>
                      <c:pt idx="48">
                        <c:v>0.57921985224396033</c:v>
                      </c:pt>
                      <c:pt idx="49">
                        <c:v>0.53770741992951254</c:v>
                      </c:pt>
                      <c:pt idx="50">
                        <c:v>0.49621433563348005</c:v>
                      </c:pt>
                      <c:pt idx="51">
                        <c:v>0.45214174447766858</c:v>
                      </c:pt>
                      <c:pt idx="52">
                        <c:v>0.41843793415348379</c:v>
                      </c:pt>
                      <c:pt idx="53">
                        <c:v>0.39240246151637265</c:v>
                      </c:pt>
                      <c:pt idx="54">
                        <c:v>0.37039352909534828</c:v>
                      </c:pt>
                      <c:pt idx="55">
                        <c:v>0.34894097296729798</c:v>
                      </c:pt>
                      <c:pt idx="56">
                        <c:v>0.32553834612351884</c:v>
                      </c:pt>
                      <c:pt idx="57">
                        <c:v>0.30235366427430821</c:v>
                      </c:pt>
                      <c:pt idx="58">
                        <c:v>0.27861295345476511</c:v>
                      </c:pt>
                      <c:pt idx="59">
                        <c:v>0.25672491160401384</c:v>
                      </c:pt>
                      <c:pt idx="60">
                        <c:v>0.23648490638378283</c:v>
                      </c:pt>
                      <c:pt idx="61">
                        <c:v>0.21772803709625593</c:v>
                      </c:pt>
                    </c:numCache>
                  </c:numRef>
                </c:yVal>
                <c:smooth val="0"/>
                <c:extLst xmlns:c15="http://schemas.microsoft.com/office/drawing/2012/chart">
                  <c:ext xmlns:c16="http://schemas.microsoft.com/office/drawing/2014/chart" uri="{C3380CC4-5D6E-409C-BE32-E72D297353CC}">
                    <c16:uniqueId val="{0000001B-45B7-4EA5-A0EB-4992AB281C7C}"/>
                  </c:ext>
                </c:extLst>
              </c15:ser>
            </c15:filteredScatterSeries>
            <c15:filteredScatterSeries>
              <c15:ser>
                <c:idx val="7"/>
                <c:order val="18"/>
                <c:tx>
                  <c:strRef>
                    <c:extLst xmlns:c15="http://schemas.microsoft.com/office/drawing/2012/chart">
                      <c:ext xmlns:c15="http://schemas.microsoft.com/office/drawing/2012/chart" uri="{02D57815-91ED-43cb-92C2-25804820EDAC}">
                        <c15:formulaRef>
                          <c15:sqref>'Figure 37'!$AB$5</c15:sqref>
                        </c15:formulaRef>
                      </c:ext>
                    </c:extLst>
                    <c:strCache>
                      <c:ptCount val="1"/>
                      <c:pt idx="0">
                        <c:v>BC_NON_DEL_3200</c:v>
                      </c:pt>
                    </c:strCache>
                  </c:strRef>
                </c:tx>
                <c:spPr>
                  <a:ln w="19050" cap="rnd">
                    <a:solidFill>
                      <a:srgbClr val="CD328A"/>
                    </a:solidFill>
                    <a:prstDash val="dash"/>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37'!$AB$6:$AB$67</c15:sqref>
                        </c15:formulaRef>
                      </c:ext>
                    </c:extLst>
                    <c:numCache>
                      <c:formatCode>0.0</c:formatCode>
                      <c:ptCount val="62"/>
                      <c:pt idx="0">
                        <c:v>20.715320947788385</c:v>
                      </c:pt>
                      <c:pt idx="1">
                        <c:v>19.893582233285823</c:v>
                      </c:pt>
                      <c:pt idx="2">
                        <c:v>19.099972957104484</c:v>
                      </c:pt>
                      <c:pt idx="3">
                        <c:v>18.333971522059446</c:v>
                      </c:pt>
                      <c:pt idx="4">
                        <c:v>17.595279620711921</c:v>
                      </c:pt>
                      <c:pt idx="5">
                        <c:v>16.883530663676297</c:v>
                      </c:pt>
                      <c:pt idx="6">
                        <c:v>16.198049807859892</c:v>
                      </c:pt>
                      <c:pt idx="7">
                        <c:v>15.537768805082123</c:v>
                      </c:pt>
                      <c:pt idx="8">
                        <c:v>14.901271585923119</c:v>
                      </c:pt>
                      <c:pt idx="9">
                        <c:v>14.286907313785122</c:v>
                      </c:pt>
                      <c:pt idx="10">
                        <c:v>13.692890843486861</c:v>
                      </c:pt>
                      <c:pt idx="11">
                        <c:v>13.117424936471764</c:v>
                      </c:pt>
                      <c:pt idx="12">
                        <c:v>12.558933541280636</c:v>
                      </c:pt>
                      <c:pt idx="13">
                        <c:v>12.016368838819492</c:v>
                      </c:pt>
                      <c:pt idx="14">
                        <c:v>11.489515135773084</c:v>
                      </c:pt>
                      <c:pt idx="15">
                        <c:v>10.979081002319356</c:v>
                      </c:pt>
                      <c:pt idx="16">
                        <c:v>10.486483702846854</c:v>
                      </c:pt>
                      <c:pt idx="17">
                        <c:v>10.013381706638153</c:v>
                      </c:pt>
                      <c:pt idx="18">
                        <c:v>9.5610969384943196</c:v>
                      </c:pt>
                      <c:pt idx="19">
                        <c:v>9.1301636579405709</c:v>
                      </c:pt>
                      <c:pt idx="20">
                        <c:v>8.7201018628439328</c:v>
                      </c:pt>
                      <c:pt idx="21">
                        <c:v>8.3294741289487888</c:v>
                      </c:pt>
                      <c:pt idx="22">
                        <c:v>7.9561933002546406</c:v>
                      </c:pt>
                      <c:pt idx="23">
                        <c:v>7.5979387388124895</c:v>
                      </c:pt>
                      <c:pt idx="24">
                        <c:v>7.2526145017328325</c:v>
                      </c:pt>
                      <c:pt idx="25">
                        <c:v>6.9187263334465881</c:v>
                      </c:pt>
                      <c:pt idx="26">
                        <c:v>6.5953978742399197</c:v>
                      </c:pt>
                      <c:pt idx="27">
                        <c:v>6.2819623836547862</c:v>
                      </c:pt>
                      <c:pt idx="28">
                        <c:v>5.977776417409375</c:v>
                      </c:pt>
                      <c:pt idx="29">
                        <c:v>5.6822760818630638</c:v>
                      </c:pt>
                      <c:pt idx="30">
                        <c:v>5.3953388299364757</c:v>
                      </c:pt>
                      <c:pt idx="31">
                        <c:v>5.1177304869226461</c:v>
                      </c:pt>
                      <c:pt idx="32">
                        <c:v>4.8509788035448071</c:v>
                      </c:pt>
                      <c:pt idx="33">
                        <c:v>4.5969301496532911</c:v>
                      </c:pt>
                      <c:pt idx="34">
                        <c:v>4.3569902801305904</c:v>
                      </c:pt>
                      <c:pt idx="35">
                        <c:v>4.1316963260081545</c:v>
                      </c:pt>
                      <c:pt idx="36">
                        <c:v>3.9205586140301776</c:v>
                      </c:pt>
                      <c:pt idx="37">
                        <c:v>3.7221238169653716</c:v>
                      </c:pt>
                      <c:pt idx="38">
                        <c:v>3.5344131701592749</c:v>
                      </c:pt>
                      <c:pt idx="39">
                        <c:v>3.3553588207667353</c:v>
                      </c:pt>
                      <c:pt idx="40">
                        <c:v>3.1829668063026348</c:v>
                      </c:pt>
                      <c:pt idx="41">
                        <c:v>3.0152709345124391</c:v>
                      </c:pt>
                      <c:pt idx="42">
                        <c:v>2.8518089504423059</c:v>
                      </c:pt>
                      <c:pt idx="43">
                        <c:v>2.6927966994851893</c:v>
                      </c:pt>
                      <c:pt idx="44">
                        <c:v>2.5398954901566473</c:v>
                      </c:pt>
                      <c:pt idx="45">
                        <c:v>2.3948691412102523</c:v>
                      </c:pt>
                      <c:pt idx="46">
                        <c:v>2.2586033252555295</c:v>
                      </c:pt>
                      <c:pt idx="47">
                        <c:v>2.1312474717172676</c:v>
                      </c:pt>
                      <c:pt idx="48">
                        <c:v>2.0115487418133591</c:v>
                      </c:pt>
                      <c:pt idx="49">
                        <c:v>1.8984860303129409</c:v>
                      </c:pt>
                      <c:pt idx="50">
                        <c:v>1.7895333906079267</c:v>
                      </c:pt>
                      <c:pt idx="51">
                        <c:v>1.6798327758768981</c:v>
                      </c:pt>
                      <c:pt idx="52">
                        <c:v>1.5681034327694552</c:v>
                      </c:pt>
                      <c:pt idx="53">
                        <c:v>1.4597970844921004</c:v>
                      </c:pt>
                      <c:pt idx="54">
                        <c:v>1.3598785128806739</c:v>
                      </c:pt>
                      <c:pt idx="55">
                        <c:v>1.2709789794899926</c:v>
                      </c:pt>
                      <c:pt idx="56">
                        <c:v>1.1929129560920642</c:v>
                      </c:pt>
                      <c:pt idx="57">
                        <c:v>1.1241915330636383</c:v>
                      </c:pt>
                      <c:pt idx="58">
                        <c:v>1.0633847481548822</c:v>
                      </c:pt>
                      <c:pt idx="59">
                        <c:v>1.0085178560300228</c:v>
                      </c:pt>
                      <c:pt idx="60">
                        <c:v>0.95790647980875621</c:v>
                      </c:pt>
                      <c:pt idx="61">
                        <c:v>0.90878644651445084</c:v>
                      </c:pt>
                    </c:numCache>
                  </c:numRef>
                </c:yVal>
                <c:smooth val="0"/>
                <c:extLst xmlns:c15="http://schemas.microsoft.com/office/drawing/2012/chart">
                  <c:ext xmlns:c16="http://schemas.microsoft.com/office/drawing/2014/chart" uri="{C3380CC4-5D6E-409C-BE32-E72D297353CC}">
                    <c16:uniqueId val="{00000007-45B7-4EA5-A0EB-4992AB281C7C}"/>
                  </c:ext>
                </c:extLst>
              </c15:ser>
            </c15:filteredScatterSeries>
            <c15:filteredScatterSeries>
              <c15:ser>
                <c:idx val="8"/>
                <c:order val="19"/>
                <c:tx>
                  <c:strRef>
                    <c:extLst xmlns:c15="http://schemas.microsoft.com/office/drawing/2012/chart">
                      <c:ext xmlns:c15="http://schemas.microsoft.com/office/drawing/2012/chart" uri="{02D57815-91ED-43cb-92C2-25804820EDAC}">
                        <c15:formulaRef>
                          <c15:sqref>'Figure 37'!$AC$5</c15:sqref>
                        </c15:formulaRef>
                      </c:ext>
                    </c:extLst>
                    <c:strCache>
                      <c:ptCount val="1"/>
                      <c:pt idx="0">
                        <c:v>BC_NON_DEL_3600</c:v>
                      </c:pt>
                    </c:strCache>
                  </c:strRef>
                </c:tx>
                <c:spPr>
                  <a:ln w="19050" cap="rnd">
                    <a:solidFill>
                      <a:srgbClr val="CD328A"/>
                    </a:solidFill>
                    <a:prstDash val="dashDot"/>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37'!$AC$6:$AC$67</c15:sqref>
                        </c15:formulaRef>
                      </c:ext>
                    </c:extLst>
                    <c:numCache>
                      <c:formatCode>0.0</c:formatCode>
                      <c:ptCount val="62"/>
                      <c:pt idx="0">
                        <c:v>24.306616437317658</c:v>
                      </c:pt>
                      <c:pt idx="1">
                        <c:v>23.360394875438651</c:v>
                      </c:pt>
                      <c:pt idx="2">
                        <c:v>22.447322173672106</c:v>
                      </c:pt>
                      <c:pt idx="3">
                        <c:v>21.566124356938744</c:v>
                      </c:pt>
                      <c:pt idx="4">
                        <c:v>20.715320947788385</c:v>
                      </c:pt>
                      <c:pt idx="5">
                        <c:v>19.893582233285823</c:v>
                      </c:pt>
                      <c:pt idx="6">
                        <c:v>19.099972957104484</c:v>
                      </c:pt>
                      <c:pt idx="7">
                        <c:v>18.333971522059446</c:v>
                      </c:pt>
                      <c:pt idx="8">
                        <c:v>17.595279620711921</c:v>
                      </c:pt>
                      <c:pt idx="9">
                        <c:v>16.883530663676297</c:v>
                      </c:pt>
                      <c:pt idx="10">
                        <c:v>16.198049807859892</c:v>
                      </c:pt>
                      <c:pt idx="11">
                        <c:v>15.537768805082123</c:v>
                      </c:pt>
                      <c:pt idx="12">
                        <c:v>14.901271585923119</c:v>
                      </c:pt>
                      <c:pt idx="13">
                        <c:v>14.286907313785122</c:v>
                      </c:pt>
                      <c:pt idx="14">
                        <c:v>13.692890843486861</c:v>
                      </c:pt>
                      <c:pt idx="15">
                        <c:v>13.117424936471764</c:v>
                      </c:pt>
                      <c:pt idx="16">
                        <c:v>12.558933541280636</c:v>
                      </c:pt>
                      <c:pt idx="17">
                        <c:v>12.016368838819492</c:v>
                      </c:pt>
                      <c:pt idx="18">
                        <c:v>11.489515135773084</c:v>
                      </c:pt>
                      <c:pt idx="19">
                        <c:v>10.979081002319356</c:v>
                      </c:pt>
                      <c:pt idx="20">
                        <c:v>10.486483702846854</c:v>
                      </c:pt>
                      <c:pt idx="21">
                        <c:v>10.013381706638153</c:v>
                      </c:pt>
                      <c:pt idx="22">
                        <c:v>9.5610969384943196</c:v>
                      </c:pt>
                      <c:pt idx="23">
                        <c:v>9.1301636579405709</c:v>
                      </c:pt>
                      <c:pt idx="24">
                        <c:v>8.7201018628439328</c:v>
                      </c:pt>
                      <c:pt idx="25">
                        <c:v>8.3294741289487888</c:v>
                      </c:pt>
                      <c:pt idx="26">
                        <c:v>7.9561933002546406</c:v>
                      </c:pt>
                      <c:pt idx="27">
                        <c:v>7.5979387388124895</c:v>
                      </c:pt>
                      <c:pt idx="28">
                        <c:v>7.2526145017328325</c:v>
                      </c:pt>
                      <c:pt idx="29">
                        <c:v>6.9187263334465881</c:v>
                      </c:pt>
                      <c:pt idx="30">
                        <c:v>6.5953978742399197</c:v>
                      </c:pt>
                      <c:pt idx="31">
                        <c:v>6.2819623836547862</c:v>
                      </c:pt>
                      <c:pt idx="32">
                        <c:v>5.977776417409375</c:v>
                      </c:pt>
                      <c:pt idx="33">
                        <c:v>5.6822760818630638</c:v>
                      </c:pt>
                      <c:pt idx="34">
                        <c:v>5.3953388299364757</c:v>
                      </c:pt>
                      <c:pt idx="35">
                        <c:v>5.1177304869226461</c:v>
                      </c:pt>
                      <c:pt idx="36">
                        <c:v>4.8509788035448071</c:v>
                      </c:pt>
                      <c:pt idx="37">
                        <c:v>4.5969301496532911</c:v>
                      </c:pt>
                      <c:pt idx="38">
                        <c:v>4.3569902801305904</c:v>
                      </c:pt>
                      <c:pt idx="39">
                        <c:v>4.1316963260081545</c:v>
                      </c:pt>
                      <c:pt idx="40">
                        <c:v>3.9205586140301776</c:v>
                      </c:pt>
                      <c:pt idx="41">
                        <c:v>3.7221238169653716</c:v>
                      </c:pt>
                      <c:pt idx="42">
                        <c:v>3.5344131701592749</c:v>
                      </c:pt>
                      <c:pt idx="43">
                        <c:v>3.3553588207667353</c:v>
                      </c:pt>
                      <c:pt idx="44">
                        <c:v>3.1829668063026348</c:v>
                      </c:pt>
                      <c:pt idx="45">
                        <c:v>3.0152709345124391</c:v>
                      </c:pt>
                      <c:pt idx="46">
                        <c:v>2.8518089504423059</c:v>
                      </c:pt>
                      <c:pt idx="47">
                        <c:v>2.6927966994851893</c:v>
                      </c:pt>
                      <c:pt idx="48">
                        <c:v>2.5398954901566473</c:v>
                      </c:pt>
                      <c:pt idx="49">
                        <c:v>2.3948691412102523</c:v>
                      </c:pt>
                      <c:pt idx="50">
                        <c:v>2.2586033252555295</c:v>
                      </c:pt>
                      <c:pt idx="51">
                        <c:v>2.1312474717172676</c:v>
                      </c:pt>
                      <c:pt idx="52">
                        <c:v>2.0115487418133591</c:v>
                      </c:pt>
                      <c:pt idx="53">
                        <c:v>1.8984860303129409</c:v>
                      </c:pt>
                      <c:pt idx="54">
                        <c:v>1.7895333906079267</c:v>
                      </c:pt>
                      <c:pt idx="55">
                        <c:v>1.6798327758768981</c:v>
                      </c:pt>
                      <c:pt idx="56">
                        <c:v>1.5681034327694552</c:v>
                      </c:pt>
                      <c:pt idx="57">
                        <c:v>1.4597970844921004</c:v>
                      </c:pt>
                      <c:pt idx="58">
                        <c:v>1.3598785128806739</c:v>
                      </c:pt>
                      <c:pt idx="59">
                        <c:v>1.2709789794899926</c:v>
                      </c:pt>
                      <c:pt idx="60">
                        <c:v>1.1929129560920642</c:v>
                      </c:pt>
                      <c:pt idx="61">
                        <c:v>1.1241915330636383</c:v>
                      </c:pt>
                    </c:numCache>
                  </c:numRef>
                </c:yVal>
                <c:smooth val="0"/>
                <c:extLst xmlns:c15="http://schemas.microsoft.com/office/drawing/2012/chart">
                  <c:ext xmlns:c16="http://schemas.microsoft.com/office/drawing/2014/chart" uri="{C3380CC4-5D6E-409C-BE32-E72D297353CC}">
                    <c16:uniqueId val="{00000008-45B7-4EA5-A0EB-4992AB281C7C}"/>
                  </c:ext>
                </c:extLst>
              </c15:ser>
            </c15:filteredScatterSeries>
            <c15:filteredScatterSeries>
              <c15:ser>
                <c:idx val="9"/>
                <c:order val="20"/>
                <c:tx>
                  <c:strRef>
                    <c:extLst xmlns:c15="http://schemas.microsoft.com/office/drawing/2012/chart">
                      <c:ext xmlns:c15="http://schemas.microsoft.com/office/drawing/2012/chart" uri="{02D57815-91ED-43cb-92C2-25804820EDAC}">
                        <c15:formulaRef>
                          <c15:sqref>'Figure 37'!$AD$5</c15:sqref>
                        </c15:formulaRef>
                      </c:ext>
                    </c:extLst>
                    <c:strCache>
                      <c:ptCount val="1"/>
                      <c:pt idx="0">
                        <c:v>BC_NON_DEL_4000</c:v>
                      </c:pt>
                    </c:strCache>
                  </c:strRef>
                </c:tx>
                <c:spPr>
                  <a:ln w="19050" cap="rnd">
                    <a:solidFill>
                      <a:srgbClr val="CD328A"/>
                    </a:solidFill>
                    <a:prstDash val="lgDash"/>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37'!$AD$6:$AD$67</c15:sqref>
                        </c15:formulaRef>
                      </c:ext>
                    </c:extLst>
                    <c:numCache>
                      <c:formatCode>0.0</c:formatCode>
                      <c:ptCount val="62"/>
                      <c:pt idx="0">
                        <c:v>28.432134388565409</c:v>
                      </c:pt>
                      <c:pt idx="1">
                        <c:v>27.349408586437448</c:v>
                      </c:pt>
                      <c:pt idx="2">
                        <c:v>26.301023073818079</c:v>
                      </c:pt>
                      <c:pt idx="3">
                        <c:v>25.286754888190789</c:v>
                      </c:pt>
                      <c:pt idx="4">
                        <c:v>24.306616437317658</c:v>
                      </c:pt>
                      <c:pt idx="5">
                        <c:v>23.360394875438651</c:v>
                      </c:pt>
                      <c:pt idx="6">
                        <c:v>22.447322173672106</c:v>
                      </c:pt>
                      <c:pt idx="7">
                        <c:v>21.566124356938744</c:v>
                      </c:pt>
                      <c:pt idx="8">
                        <c:v>20.715320947788385</c:v>
                      </c:pt>
                      <c:pt idx="9">
                        <c:v>19.893582233285823</c:v>
                      </c:pt>
                      <c:pt idx="10">
                        <c:v>19.099972957104484</c:v>
                      </c:pt>
                      <c:pt idx="11">
                        <c:v>18.333971522059446</c:v>
                      </c:pt>
                      <c:pt idx="12">
                        <c:v>17.595279620711921</c:v>
                      </c:pt>
                      <c:pt idx="13">
                        <c:v>16.883530663676297</c:v>
                      </c:pt>
                      <c:pt idx="14">
                        <c:v>16.198049807859892</c:v>
                      </c:pt>
                      <c:pt idx="15">
                        <c:v>15.537768805082123</c:v>
                      </c:pt>
                      <c:pt idx="16">
                        <c:v>14.901271585923119</c:v>
                      </c:pt>
                      <c:pt idx="17">
                        <c:v>14.286907313785122</c:v>
                      </c:pt>
                      <c:pt idx="18">
                        <c:v>13.692890843486861</c:v>
                      </c:pt>
                      <c:pt idx="19">
                        <c:v>13.117424936471764</c:v>
                      </c:pt>
                      <c:pt idx="20">
                        <c:v>12.558933541280636</c:v>
                      </c:pt>
                      <c:pt idx="21">
                        <c:v>12.016368838819492</c:v>
                      </c:pt>
                      <c:pt idx="22">
                        <c:v>11.489515135773084</c:v>
                      </c:pt>
                      <c:pt idx="23">
                        <c:v>10.979081002319356</c:v>
                      </c:pt>
                      <c:pt idx="24">
                        <c:v>10.486483702846854</c:v>
                      </c:pt>
                      <c:pt idx="25">
                        <c:v>10.013381706638153</c:v>
                      </c:pt>
                      <c:pt idx="26">
                        <c:v>9.5610969384943196</c:v>
                      </c:pt>
                      <c:pt idx="27">
                        <c:v>9.1301636579405709</c:v>
                      </c:pt>
                      <c:pt idx="28">
                        <c:v>8.7201018628439328</c:v>
                      </c:pt>
                      <c:pt idx="29">
                        <c:v>8.3294741289487888</c:v>
                      </c:pt>
                      <c:pt idx="30">
                        <c:v>7.9561933002546406</c:v>
                      </c:pt>
                      <c:pt idx="31">
                        <c:v>7.5979387388124895</c:v>
                      </c:pt>
                      <c:pt idx="32">
                        <c:v>7.2526145017328325</c:v>
                      </c:pt>
                      <c:pt idx="33">
                        <c:v>6.9187263334465881</c:v>
                      </c:pt>
                      <c:pt idx="34">
                        <c:v>6.5953978742399197</c:v>
                      </c:pt>
                      <c:pt idx="35">
                        <c:v>6.2819623836547862</c:v>
                      </c:pt>
                      <c:pt idx="36">
                        <c:v>5.977776417409375</c:v>
                      </c:pt>
                      <c:pt idx="37">
                        <c:v>5.6822760818630638</c:v>
                      </c:pt>
                      <c:pt idx="38">
                        <c:v>5.3953388299364757</c:v>
                      </c:pt>
                      <c:pt idx="39">
                        <c:v>5.1177304869226461</c:v>
                      </c:pt>
                      <c:pt idx="40">
                        <c:v>4.8509788035448071</c:v>
                      </c:pt>
                      <c:pt idx="41">
                        <c:v>4.5969301496532911</c:v>
                      </c:pt>
                      <c:pt idx="42">
                        <c:v>4.3569902801305904</c:v>
                      </c:pt>
                      <c:pt idx="43">
                        <c:v>4.1316963260081545</c:v>
                      </c:pt>
                      <c:pt idx="44">
                        <c:v>3.9205586140301776</c:v>
                      </c:pt>
                      <c:pt idx="45">
                        <c:v>3.7221238169653716</c:v>
                      </c:pt>
                      <c:pt idx="46">
                        <c:v>3.5344131701592749</c:v>
                      </c:pt>
                      <c:pt idx="47">
                        <c:v>3.3553588207667353</c:v>
                      </c:pt>
                      <c:pt idx="48">
                        <c:v>3.1829668063026348</c:v>
                      </c:pt>
                      <c:pt idx="49">
                        <c:v>3.0152709345124391</c:v>
                      </c:pt>
                      <c:pt idx="50">
                        <c:v>2.8518089504423059</c:v>
                      </c:pt>
                      <c:pt idx="51">
                        <c:v>2.6927966994851893</c:v>
                      </c:pt>
                      <c:pt idx="52">
                        <c:v>2.5398954901566473</c:v>
                      </c:pt>
                      <c:pt idx="53">
                        <c:v>2.3948691412102523</c:v>
                      </c:pt>
                      <c:pt idx="54">
                        <c:v>2.2586033252555295</c:v>
                      </c:pt>
                      <c:pt idx="55">
                        <c:v>2.1312474717172676</c:v>
                      </c:pt>
                      <c:pt idx="56">
                        <c:v>2.0115487418133591</c:v>
                      </c:pt>
                      <c:pt idx="57">
                        <c:v>1.8984860303129409</c:v>
                      </c:pt>
                      <c:pt idx="58">
                        <c:v>1.7895333906079267</c:v>
                      </c:pt>
                      <c:pt idx="59">
                        <c:v>1.6798327758768981</c:v>
                      </c:pt>
                      <c:pt idx="60">
                        <c:v>1.5681034327694552</c:v>
                      </c:pt>
                      <c:pt idx="61">
                        <c:v>1.4597970844921004</c:v>
                      </c:pt>
                    </c:numCache>
                  </c:numRef>
                </c:yVal>
                <c:smooth val="0"/>
                <c:extLst xmlns:c15="http://schemas.microsoft.com/office/drawing/2012/chart">
                  <c:ext xmlns:c16="http://schemas.microsoft.com/office/drawing/2014/chart" uri="{C3380CC4-5D6E-409C-BE32-E72D297353CC}">
                    <c16:uniqueId val="{00000009-45B7-4EA5-A0EB-4992AB281C7C}"/>
                  </c:ext>
                </c:extLst>
              </c15:ser>
            </c15:filteredScatterSeries>
            <c15:filteredScatterSeries>
              <c15:ser>
                <c:idx val="10"/>
                <c:order val="21"/>
                <c:tx>
                  <c:strRef>
                    <c:extLst xmlns:c15="http://schemas.microsoft.com/office/drawing/2012/chart">
                      <c:ext xmlns:c15="http://schemas.microsoft.com/office/drawing/2012/chart" uri="{02D57815-91ED-43cb-92C2-25804820EDAC}">
                        <c15:formulaRef>
                          <c15:sqref>'Figure 37'!$AE$5</c15:sqref>
                        </c15:formulaRef>
                      </c:ext>
                    </c:extLst>
                    <c:strCache>
                      <c:ptCount val="1"/>
                      <c:pt idx="0">
                        <c:v>BC_NON_DEL_4400</c:v>
                      </c:pt>
                    </c:strCache>
                  </c:strRef>
                </c:tx>
                <c:spPr>
                  <a:ln w="19050" cap="rnd">
                    <a:solidFill>
                      <a:srgbClr val="CD328A"/>
                    </a:solidFill>
                    <a:prstDash val="lgDashDot"/>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37'!$AE$6:$AE$67</c15:sqref>
                        </c15:formulaRef>
                      </c:ext>
                    </c:extLst>
                    <c:numCache>
                      <c:formatCode>0.0</c:formatCode>
                      <c:ptCount val="62"/>
                      <c:pt idx="0">
                        <c:v>33.131371771288777</c:v>
                      </c:pt>
                      <c:pt idx="1">
                        <c:v>31.89782690170092</c:v>
                      </c:pt>
                      <c:pt idx="2">
                        <c:v>30.704932802535133</c:v>
                      </c:pt>
                      <c:pt idx="3">
                        <c:v>29.550127347229758</c:v>
                      </c:pt>
                      <c:pt idx="4">
                        <c:v>28.432134388565409</c:v>
                      </c:pt>
                      <c:pt idx="5">
                        <c:v>27.349408586437448</c:v>
                      </c:pt>
                      <c:pt idx="6">
                        <c:v>26.301023073818079</c:v>
                      </c:pt>
                      <c:pt idx="7">
                        <c:v>25.286754888190789</c:v>
                      </c:pt>
                      <c:pt idx="8">
                        <c:v>24.306616437317658</c:v>
                      </c:pt>
                      <c:pt idx="9">
                        <c:v>23.360394875438651</c:v>
                      </c:pt>
                      <c:pt idx="10">
                        <c:v>22.447322173672106</c:v>
                      </c:pt>
                      <c:pt idx="11">
                        <c:v>21.566124356938744</c:v>
                      </c:pt>
                      <c:pt idx="12">
                        <c:v>20.715320947788385</c:v>
                      </c:pt>
                      <c:pt idx="13">
                        <c:v>19.893582233285823</c:v>
                      </c:pt>
                      <c:pt idx="14">
                        <c:v>19.099972957104484</c:v>
                      </c:pt>
                      <c:pt idx="15">
                        <c:v>18.333971522059446</c:v>
                      </c:pt>
                      <c:pt idx="16">
                        <c:v>17.595279620711921</c:v>
                      </c:pt>
                      <c:pt idx="17">
                        <c:v>16.883530663676297</c:v>
                      </c:pt>
                      <c:pt idx="18">
                        <c:v>16.198049807859892</c:v>
                      </c:pt>
                      <c:pt idx="19">
                        <c:v>15.537768805082123</c:v>
                      </c:pt>
                      <c:pt idx="20">
                        <c:v>14.901271585923119</c:v>
                      </c:pt>
                      <c:pt idx="21">
                        <c:v>14.286907313785122</c:v>
                      </c:pt>
                      <c:pt idx="22">
                        <c:v>13.692890843486861</c:v>
                      </c:pt>
                      <c:pt idx="23">
                        <c:v>13.117424936471764</c:v>
                      </c:pt>
                      <c:pt idx="24">
                        <c:v>12.558933541280636</c:v>
                      </c:pt>
                      <c:pt idx="25">
                        <c:v>12.016368838819492</c:v>
                      </c:pt>
                      <c:pt idx="26">
                        <c:v>11.489515135773084</c:v>
                      </c:pt>
                      <c:pt idx="27">
                        <c:v>10.979081002319356</c:v>
                      </c:pt>
                      <c:pt idx="28">
                        <c:v>10.486483702846854</c:v>
                      </c:pt>
                      <c:pt idx="29">
                        <c:v>10.013381706638153</c:v>
                      </c:pt>
                      <c:pt idx="30">
                        <c:v>9.5610969384943196</c:v>
                      </c:pt>
                      <c:pt idx="31">
                        <c:v>9.1301636579405709</c:v>
                      </c:pt>
                      <c:pt idx="32">
                        <c:v>8.7201018628439328</c:v>
                      </c:pt>
                      <c:pt idx="33">
                        <c:v>8.3294741289487888</c:v>
                      </c:pt>
                      <c:pt idx="34">
                        <c:v>7.9561933002546406</c:v>
                      </c:pt>
                      <c:pt idx="35">
                        <c:v>7.5979387388124895</c:v>
                      </c:pt>
                      <c:pt idx="36">
                        <c:v>7.2526145017328325</c:v>
                      </c:pt>
                      <c:pt idx="37">
                        <c:v>6.9187263334465881</c:v>
                      </c:pt>
                      <c:pt idx="38">
                        <c:v>6.5953978742399197</c:v>
                      </c:pt>
                      <c:pt idx="39">
                        <c:v>6.2819623836547862</c:v>
                      </c:pt>
                      <c:pt idx="40">
                        <c:v>5.977776417409375</c:v>
                      </c:pt>
                      <c:pt idx="41">
                        <c:v>5.6822760818630638</c:v>
                      </c:pt>
                      <c:pt idx="42">
                        <c:v>5.3953388299364757</c:v>
                      </c:pt>
                      <c:pt idx="43">
                        <c:v>5.1177304869226461</c:v>
                      </c:pt>
                      <c:pt idx="44">
                        <c:v>4.8509788035448071</c:v>
                      </c:pt>
                      <c:pt idx="45">
                        <c:v>4.5969301496532911</c:v>
                      </c:pt>
                      <c:pt idx="46">
                        <c:v>4.3569902801305904</c:v>
                      </c:pt>
                      <c:pt idx="47">
                        <c:v>4.1316963260081545</c:v>
                      </c:pt>
                      <c:pt idx="48">
                        <c:v>3.9205586140301776</c:v>
                      </c:pt>
                      <c:pt idx="49">
                        <c:v>3.7221238169653716</c:v>
                      </c:pt>
                      <c:pt idx="50">
                        <c:v>3.5344131701592749</c:v>
                      </c:pt>
                      <c:pt idx="51">
                        <c:v>3.3553588207667353</c:v>
                      </c:pt>
                      <c:pt idx="52">
                        <c:v>3.1829668063026348</c:v>
                      </c:pt>
                      <c:pt idx="53">
                        <c:v>3.0152709345124391</c:v>
                      </c:pt>
                      <c:pt idx="54">
                        <c:v>2.8518089504423059</c:v>
                      </c:pt>
                      <c:pt idx="55">
                        <c:v>2.6927966994851893</c:v>
                      </c:pt>
                      <c:pt idx="56">
                        <c:v>2.5398954901566473</c:v>
                      </c:pt>
                      <c:pt idx="57">
                        <c:v>2.3948691412102523</c:v>
                      </c:pt>
                      <c:pt idx="58">
                        <c:v>2.2586033252555295</c:v>
                      </c:pt>
                      <c:pt idx="59">
                        <c:v>2.1312474717172676</c:v>
                      </c:pt>
                      <c:pt idx="60">
                        <c:v>2.0115487418133591</c:v>
                      </c:pt>
                      <c:pt idx="61">
                        <c:v>1.8984860303129409</c:v>
                      </c:pt>
                    </c:numCache>
                  </c:numRef>
                </c:yVal>
                <c:smooth val="0"/>
                <c:extLst xmlns:c15="http://schemas.microsoft.com/office/drawing/2012/chart">
                  <c:ext xmlns:c16="http://schemas.microsoft.com/office/drawing/2014/chart" uri="{C3380CC4-5D6E-409C-BE32-E72D297353CC}">
                    <c16:uniqueId val="{0000000A-45B7-4EA5-A0EB-4992AB281C7C}"/>
                  </c:ext>
                </c:extLst>
              </c15:ser>
            </c15:filteredScatterSeries>
            <c15:filteredScatterSeries>
              <c15:ser>
                <c:idx val="11"/>
                <c:order val="22"/>
                <c:tx>
                  <c:strRef>
                    <c:extLst xmlns:c15="http://schemas.microsoft.com/office/drawing/2012/chart">
                      <c:ext xmlns:c15="http://schemas.microsoft.com/office/drawing/2012/chart" uri="{02D57815-91ED-43cb-92C2-25804820EDAC}">
                        <c15:formulaRef>
                          <c15:sqref>'Figure 37'!$AF$5</c15:sqref>
                        </c15:formulaRef>
                      </c:ext>
                    </c:extLst>
                    <c:strCache>
                      <c:ptCount val="1"/>
                      <c:pt idx="0">
                        <c:v>BC_NON_DEL_4800</c:v>
                      </c:pt>
                    </c:strCache>
                  </c:strRef>
                </c:tx>
                <c:spPr>
                  <a:ln w="19050" cap="rnd">
                    <a:solidFill>
                      <a:srgbClr val="CD328A"/>
                    </a:solidFill>
                    <a:prstDash val="lgDashDotDot"/>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37'!$AF$6:$AF$67</c15:sqref>
                        </c15:formulaRef>
                      </c:ext>
                    </c:extLst>
                    <c:numCache>
                      <c:formatCode>0.0</c:formatCode>
                      <c:ptCount val="62"/>
                      <c:pt idx="0">
                        <c:v>38.599996452571617</c:v>
                      </c:pt>
                      <c:pt idx="1">
                        <c:v>37.136508100982518</c:v>
                      </c:pt>
                      <c:pt idx="2">
                        <c:v>35.742698586378751</c:v>
                      </c:pt>
                      <c:pt idx="3">
                        <c:v>34.410653421537432</c:v>
                      </c:pt>
                      <c:pt idx="4">
                        <c:v>33.131371771288777</c:v>
                      </c:pt>
                      <c:pt idx="5">
                        <c:v>31.89782690170092</c:v>
                      </c:pt>
                      <c:pt idx="6">
                        <c:v>30.704932802535133</c:v>
                      </c:pt>
                      <c:pt idx="7">
                        <c:v>29.550127347229758</c:v>
                      </c:pt>
                      <c:pt idx="8">
                        <c:v>28.432134388565409</c:v>
                      </c:pt>
                      <c:pt idx="9">
                        <c:v>27.349408586437448</c:v>
                      </c:pt>
                      <c:pt idx="10">
                        <c:v>26.301023073818079</c:v>
                      </c:pt>
                      <c:pt idx="11">
                        <c:v>25.286754888190789</c:v>
                      </c:pt>
                      <c:pt idx="12">
                        <c:v>24.306616437317658</c:v>
                      </c:pt>
                      <c:pt idx="13">
                        <c:v>23.360394875438651</c:v>
                      </c:pt>
                      <c:pt idx="14">
                        <c:v>22.447322173672106</c:v>
                      </c:pt>
                      <c:pt idx="15">
                        <c:v>21.566124356938744</c:v>
                      </c:pt>
                      <c:pt idx="16">
                        <c:v>20.715320947788385</c:v>
                      </c:pt>
                      <c:pt idx="17">
                        <c:v>19.893582233285823</c:v>
                      </c:pt>
                      <c:pt idx="18">
                        <c:v>19.099972957104484</c:v>
                      </c:pt>
                      <c:pt idx="19">
                        <c:v>18.333971522059446</c:v>
                      </c:pt>
                      <c:pt idx="20">
                        <c:v>17.595279620711921</c:v>
                      </c:pt>
                      <c:pt idx="21">
                        <c:v>16.883530663676297</c:v>
                      </c:pt>
                      <c:pt idx="22">
                        <c:v>16.198049807859892</c:v>
                      </c:pt>
                      <c:pt idx="23">
                        <c:v>15.537768805082123</c:v>
                      </c:pt>
                      <c:pt idx="24">
                        <c:v>14.901271585923119</c:v>
                      </c:pt>
                      <c:pt idx="25">
                        <c:v>14.286907313785122</c:v>
                      </c:pt>
                      <c:pt idx="26">
                        <c:v>13.692890843486861</c:v>
                      </c:pt>
                      <c:pt idx="27">
                        <c:v>13.117424936471764</c:v>
                      </c:pt>
                      <c:pt idx="28">
                        <c:v>12.558933541280636</c:v>
                      </c:pt>
                      <c:pt idx="29">
                        <c:v>12.016368838819492</c:v>
                      </c:pt>
                      <c:pt idx="30">
                        <c:v>11.489515135773084</c:v>
                      </c:pt>
                      <c:pt idx="31">
                        <c:v>10.979081002319356</c:v>
                      </c:pt>
                      <c:pt idx="32">
                        <c:v>10.486483702846854</c:v>
                      </c:pt>
                      <c:pt idx="33">
                        <c:v>10.013381706638153</c:v>
                      </c:pt>
                      <c:pt idx="34">
                        <c:v>9.5610969384943196</c:v>
                      </c:pt>
                      <c:pt idx="35">
                        <c:v>9.1301636579405709</c:v>
                      </c:pt>
                      <c:pt idx="36">
                        <c:v>8.7201018628439328</c:v>
                      </c:pt>
                      <c:pt idx="37">
                        <c:v>8.3294741289487888</c:v>
                      </c:pt>
                      <c:pt idx="38">
                        <c:v>7.9561933002546406</c:v>
                      </c:pt>
                      <c:pt idx="39">
                        <c:v>7.5979387388124895</c:v>
                      </c:pt>
                      <c:pt idx="40">
                        <c:v>7.2526145017328325</c:v>
                      </c:pt>
                      <c:pt idx="41">
                        <c:v>6.9187263334465881</c:v>
                      </c:pt>
                      <c:pt idx="42">
                        <c:v>6.5953978742399197</c:v>
                      </c:pt>
                      <c:pt idx="43">
                        <c:v>6.2819623836547862</c:v>
                      </c:pt>
                      <c:pt idx="44">
                        <c:v>5.977776417409375</c:v>
                      </c:pt>
                      <c:pt idx="45">
                        <c:v>5.6822760818630638</c:v>
                      </c:pt>
                      <c:pt idx="46">
                        <c:v>5.3953388299364757</c:v>
                      </c:pt>
                      <c:pt idx="47">
                        <c:v>5.1177304869226461</c:v>
                      </c:pt>
                      <c:pt idx="48">
                        <c:v>4.8509788035448071</c:v>
                      </c:pt>
                      <c:pt idx="49">
                        <c:v>4.5969301496532911</c:v>
                      </c:pt>
                      <c:pt idx="50">
                        <c:v>4.3569902801305904</c:v>
                      </c:pt>
                      <c:pt idx="51">
                        <c:v>4.1316963260081545</c:v>
                      </c:pt>
                      <c:pt idx="52">
                        <c:v>3.9205586140301776</c:v>
                      </c:pt>
                      <c:pt idx="53">
                        <c:v>3.7221238169653716</c:v>
                      </c:pt>
                      <c:pt idx="54">
                        <c:v>3.5344131701592749</c:v>
                      </c:pt>
                      <c:pt idx="55">
                        <c:v>3.3553588207667353</c:v>
                      </c:pt>
                      <c:pt idx="56">
                        <c:v>3.1829668063026348</c:v>
                      </c:pt>
                      <c:pt idx="57">
                        <c:v>3.0152709345124391</c:v>
                      </c:pt>
                      <c:pt idx="58">
                        <c:v>2.8518089504423059</c:v>
                      </c:pt>
                      <c:pt idx="59">
                        <c:v>2.6927966994851893</c:v>
                      </c:pt>
                      <c:pt idx="60">
                        <c:v>2.5398954901566473</c:v>
                      </c:pt>
                      <c:pt idx="61">
                        <c:v>2.3948691412102523</c:v>
                      </c:pt>
                    </c:numCache>
                  </c:numRef>
                </c:yVal>
                <c:smooth val="0"/>
                <c:extLst xmlns:c15="http://schemas.microsoft.com/office/drawing/2012/chart">
                  <c:ext xmlns:c16="http://schemas.microsoft.com/office/drawing/2014/chart" uri="{C3380CC4-5D6E-409C-BE32-E72D297353CC}">
                    <c16:uniqueId val="{0000000B-45B7-4EA5-A0EB-4992AB281C7C}"/>
                  </c:ext>
                </c:extLst>
              </c15:ser>
            </c15:filteredScatterSeries>
            <c15:filteredScatterSeries>
              <c15:ser>
                <c:idx val="12"/>
                <c:order val="23"/>
                <c:tx>
                  <c:strRef>
                    <c:extLst xmlns:c15="http://schemas.microsoft.com/office/drawing/2012/chart">
                      <c:ext xmlns:c15="http://schemas.microsoft.com/office/drawing/2012/chart" uri="{02D57815-91ED-43cb-92C2-25804820EDAC}">
                        <c15:formulaRef>
                          <c15:sqref>'Figure 37'!$AG$5</c15:sqref>
                        </c15:formulaRef>
                      </c:ext>
                    </c:extLst>
                    <c:strCache>
                      <c:ptCount val="1"/>
                      <c:pt idx="0">
                        <c:v>BC_NON_DEL_6800</c:v>
                      </c:pt>
                    </c:strCache>
                  </c:strRef>
                </c:tx>
                <c:spPr>
                  <a:ln w="19050" cap="rnd" cmpd="dbl">
                    <a:solidFill>
                      <a:srgbClr val="CD328A"/>
                    </a:solidFill>
                    <a:prstDash val="sysDot"/>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37'!$AG$6:$AG$67</c15:sqref>
                        </c15:formulaRef>
                      </c:ext>
                    </c:extLst>
                    <c:numCache>
                      <c:formatCode>0.0</c:formatCode>
                      <c:ptCount val="62"/>
                      <c:pt idx="0">
                        <c:v>80.126695403782975</c:v>
                      </c:pt>
                      <c:pt idx="1">
                        <c:v>77.422160762128613</c:v>
                      </c:pt>
                      <c:pt idx="2">
                        <c:v>74.799065511956428</c:v>
                      </c:pt>
                      <c:pt idx="3">
                        <c:v>72.25873023599766</c:v>
                      </c:pt>
                      <c:pt idx="4">
                        <c:v>69.799773592352238</c:v>
                      </c:pt>
                      <c:pt idx="5">
                        <c:v>67.418807801001748</c:v>
                      </c:pt>
                      <c:pt idx="6">
                        <c:v>65.112890652409405</c:v>
                      </c:pt>
                      <c:pt idx="7">
                        <c:v>62.879390557625157</c:v>
                      </c:pt>
                      <c:pt idx="8">
                        <c:v>60.716266289615362</c:v>
                      </c:pt>
                      <c:pt idx="9">
                        <c:v>58.622616044727017</c:v>
                      </c:pt>
                      <c:pt idx="10">
                        <c:v>56.597713547287427</c:v>
                      </c:pt>
                      <c:pt idx="11">
                        <c:v>54.640864743306039</c:v>
                      </c:pt>
                      <c:pt idx="12">
                        <c:v>52.750995082713288</c:v>
                      </c:pt>
                      <c:pt idx="13">
                        <c:v>50.869598488789109</c:v>
                      </c:pt>
                      <c:pt idx="14">
                        <c:v>48.9481843015799</c:v>
                      </c:pt>
                      <c:pt idx="15">
                        <c:v>47.025752139373864</c:v>
                      </c:pt>
                      <c:pt idx="16">
                        <c:v>45.167328555774681</c:v>
                      </c:pt>
                      <c:pt idx="17">
                        <c:v>43.406480623417828</c:v>
                      </c:pt>
                      <c:pt idx="18">
                        <c:v>41.733258793091629</c:v>
                      </c:pt>
                      <c:pt idx="19">
                        <c:v>40.13298975321004</c:v>
                      </c:pt>
                      <c:pt idx="20">
                        <c:v>38.599996452571617</c:v>
                      </c:pt>
                      <c:pt idx="21">
                        <c:v>37.136508100982518</c:v>
                      </c:pt>
                      <c:pt idx="22">
                        <c:v>35.742698586378751</c:v>
                      </c:pt>
                      <c:pt idx="23">
                        <c:v>34.410653421537432</c:v>
                      </c:pt>
                      <c:pt idx="24">
                        <c:v>33.131371771288777</c:v>
                      </c:pt>
                      <c:pt idx="25">
                        <c:v>31.89782690170092</c:v>
                      </c:pt>
                      <c:pt idx="26">
                        <c:v>30.704932802535133</c:v>
                      </c:pt>
                      <c:pt idx="27">
                        <c:v>29.550127347229758</c:v>
                      </c:pt>
                      <c:pt idx="28">
                        <c:v>28.432134388565409</c:v>
                      </c:pt>
                      <c:pt idx="29">
                        <c:v>27.349408586437448</c:v>
                      </c:pt>
                      <c:pt idx="30">
                        <c:v>26.301023073818079</c:v>
                      </c:pt>
                      <c:pt idx="31">
                        <c:v>25.286754888190789</c:v>
                      </c:pt>
                      <c:pt idx="32">
                        <c:v>24.306616437317658</c:v>
                      </c:pt>
                      <c:pt idx="33">
                        <c:v>23.360394875438651</c:v>
                      </c:pt>
                      <c:pt idx="34">
                        <c:v>22.447322173672106</c:v>
                      </c:pt>
                      <c:pt idx="35">
                        <c:v>21.566124356938744</c:v>
                      </c:pt>
                      <c:pt idx="36">
                        <c:v>20.715320947788385</c:v>
                      </c:pt>
                      <c:pt idx="37">
                        <c:v>19.893582233285823</c:v>
                      </c:pt>
                      <c:pt idx="38">
                        <c:v>19.099972957104484</c:v>
                      </c:pt>
                      <c:pt idx="39">
                        <c:v>18.333971522059446</c:v>
                      </c:pt>
                      <c:pt idx="40">
                        <c:v>17.595279620711921</c:v>
                      </c:pt>
                      <c:pt idx="41">
                        <c:v>16.883530663676297</c:v>
                      </c:pt>
                      <c:pt idx="42">
                        <c:v>16.198049807859892</c:v>
                      </c:pt>
                      <c:pt idx="43">
                        <c:v>15.537768805082123</c:v>
                      </c:pt>
                      <c:pt idx="44">
                        <c:v>14.901271585923119</c:v>
                      </c:pt>
                      <c:pt idx="45">
                        <c:v>14.286907313785122</c:v>
                      </c:pt>
                      <c:pt idx="46">
                        <c:v>13.692890843486861</c:v>
                      </c:pt>
                      <c:pt idx="47">
                        <c:v>13.117424936471764</c:v>
                      </c:pt>
                      <c:pt idx="48">
                        <c:v>12.558933541280636</c:v>
                      </c:pt>
                      <c:pt idx="49">
                        <c:v>12.016368838819492</c:v>
                      </c:pt>
                      <c:pt idx="50">
                        <c:v>11.489515135773084</c:v>
                      </c:pt>
                      <c:pt idx="51">
                        <c:v>10.979081002319356</c:v>
                      </c:pt>
                      <c:pt idx="52">
                        <c:v>10.486483702846854</c:v>
                      </c:pt>
                      <c:pt idx="53">
                        <c:v>10.013381706638153</c:v>
                      </c:pt>
                      <c:pt idx="54">
                        <c:v>9.5610969384943196</c:v>
                      </c:pt>
                      <c:pt idx="55">
                        <c:v>9.1301636579405709</c:v>
                      </c:pt>
                      <c:pt idx="56">
                        <c:v>8.7201018628439328</c:v>
                      </c:pt>
                      <c:pt idx="57">
                        <c:v>8.3294741289487888</c:v>
                      </c:pt>
                      <c:pt idx="58">
                        <c:v>7.9561933002546406</c:v>
                      </c:pt>
                      <c:pt idx="59">
                        <c:v>7.5979387388124895</c:v>
                      </c:pt>
                      <c:pt idx="60">
                        <c:v>7.2526145017328325</c:v>
                      </c:pt>
                      <c:pt idx="61">
                        <c:v>6.9187263334465881</c:v>
                      </c:pt>
                    </c:numCache>
                  </c:numRef>
                </c:yVal>
                <c:smooth val="0"/>
                <c:extLst xmlns:c15="http://schemas.microsoft.com/office/drawing/2012/chart">
                  <c:ext xmlns:c16="http://schemas.microsoft.com/office/drawing/2014/chart" uri="{C3380CC4-5D6E-409C-BE32-E72D297353CC}">
                    <c16:uniqueId val="{0000000C-45B7-4EA5-A0EB-4992AB281C7C}"/>
                  </c:ext>
                </c:extLst>
              </c15:ser>
            </c15:filteredScatterSeries>
            <c15:filteredScatterSeries>
              <c15:ser>
                <c:idx val="13"/>
                <c:order val="24"/>
                <c:tx>
                  <c:strRef>
                    <c:extLst xmlns:c15="http://schemas.microsoft.com/office/drawing/2012/chart">
                      <c:ext xmlns:c15="http://schemas.microsoft.com/office/drawing/2012/chart" uri="{02D57815-91ED-43cb-92C2-25804820EDAC}">
                        <c15:formulaRef>
                          <c15:sqref>'Figure 37'!$AH$5</c15:sqref>
                        </c15:formulaRef>
                      </c:ext>
                    </c:extLst>
                    <c:strCache>
                      <c:ptCount val="1"/>
                      <c:pt idx="0">
                        <c:v>BC_OVER_DEL_400</c:v>
                      </c:pt>
                    </c:strCache>
                  </c:strRef>
                </c:tx>
                <c:spPr>
                  <a:ln w="38100" cap="rnd">
                    <a:solidFill>
                      <a:srgbClr val="CD328A"/>
                    </a:solidFill>
                    <a:prstDash val="sysDot"/>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37'!$AH$6:$AH$67</c15:sqref>
                        </c15:formulaRef>
                      </c:ext>
                    </c:extLst>
                    <c:numCache>
                      <c:formatCode>0.0</c:formatCode>
                      <c:ptCount val="62"/>
                      <c:pt idx="0">
                        <c:v>3.9205586140301776</c:v>
                      </c:pt>
                      <c:pt idx="1">
                        <c:v>3.7221238169653716</c:v>
                      </c:pt>
                      <c:pt idx="2">
                        <c:v>3.5344131701592749</c:v>
                      </c:pt>
                      <c:pt idx="3">
                        <c:v>3.3553588207667353</c:v>
                      </c:pt>
                      <c:pt idx="4">
                        <c:v>3.1829668063026348</c:v>
                      </c:pt>
                      <c:pt idx="5">
                        <c:v>3.0152709345124391</c:v>
                      </c:pt>
                      <c:pt idx="6">
                        <c:v>2.8518089504423059</c:v>
                      </c:pt>
                      <c:pt idx="7">
                        <c:v>2.6927966994851893</c:v>
                      </c:pt>
                      <c:pt idx="8">
                        <c:v>2.5398954901566473</c:v>
                      </c:pt>
                      <c:pt idx="9">
                        <c:v>2.3948691412102523</c:v>
                      </c:pt>
                      <c:pt idx="10">
                        <c:v>2.2586033252555295</c:v>
                      </c:pt>
                      <c:pt idx="11">
                        <c:v>2.1312474717172676</c:v>
                      </c:pt>
                      <c:pt idx="12">
                        <c:v>2.0115487418133591</c:v>
                      </c:pt>
                      <c:pt idx="13">
                        <c:v>1.8984860303129409</c:v>
                      </c:pt>
                      <c:pt idx="14">
                        <c:v>1.7895333906079267</c:v>
                      </c:pt>
                      <c:pt idx="15">
                        <c:v>1.6798327758768981</c:v>
                      </c:pt>
                      <c:pt idx="16">
                        <c:v>1.5681034327694552</c:v>
                      </c:pt>
                      <c:pt idx="17">
                        <c:v>1.4597970844921004</c:v>
                      </c:pt>
                      <c:pt idx="18">
                        <c:v>1.3598785128806739</c:v>
                      </c:pt>
                      <c:pt idx="19">
                        <c:v>1.2709789794899926</c:v>
                      </c:pt>
                      <c:pt idx="20">
                        <c:v>1.1929129560920642</c:v>
                      </c:pt>
                      <c:pt idx="21">
                        <c:v>1.1241915330636383</c:v>
                      </c:pt>
                      <c:pt idx="22">
                        <c:v>1.0633847481548822</c:v>
                      </c:pt>
                      <c:pt idx="23">
                        <c:v>1.0085178560300228</c:v>
                      </c:pt>
                      <c:pt idx="24">
                        <c:v>0.95790647980875621</c:v>
                      </c:pt>
                      <c:pt idx="25">
                        <c:v>0.90878644651445084</c:v>
                      </c:pt>
                      <c:pt idx="26">
                        <c:v>0.85980466289138402</c:v>
                      </c:pt>
                      <c:pt idx="27">
                        <c:v>0.81124496865590134</c:v>
                      </c:pt>
                      <c:pt idx="28">
                        <c:v>0.76354126163955061</c:v>
                      </c:pt>
                      <c:pt idx="29">
                        <c:v>0.71626519668735944</c:v>
                      </c:pt>
                      <c:pt idx="30">
                        <c:v>0.66917778173758524</c:v>
                      </c:pt>
                      <c:pt idx="31">
                        <c:v>0.62321374437845622</c:v>
                      </c:pt>
                      <c:pt idx="32">
                        <c:v>0.57921985224396033</c:v>
                      </c:pt>
                      <c:pt idx="33">
                        <c:v>0.53770741992951254</c:v>
                      </c:pt>
                      <c:pt idx="34">
                        <c:v>0.49621433563348005</c:v>
                      </c:pt>
                      <c:pt idx="35">
                        <c:v>0.45214174447766858</c:v>
                      </c:pt>
                      <c:pt idx="36">
                        <c:v>0.41843793415348379</c:v>
                      </c:pt>
                      <c:pt idx="37">
                        <c:v>0.39240246151637265</c:v>
                      </c:pt>
                      <c:pt idx="38">
                        <c:v>0.37039352909534828</c:v>
                      </c:pt>
                      <c:pt idx="39">
                        <c:v>0.34894097296729798</c:v>
                      </c:pt>
                      <c:pt idx="40">
                        <c:v>0.32553834612351884</c:v>
                      </c:pt>
                      <c:pt idx="41">
                        <c:v>0.30235366427430821</c:v>
                      </c:pt>
                      <c:pt idx="42">
                        <c:v>0.27861295345476511</c:v>
                      </c:pt>
                      <c:pt idx="43">
                        <c:v>0.25672491160401384</c:v>
                      </c:pt>
                      <c:pt idx="44">
                        <c:v>0.23648490638378283</c:v>
                      </c:pt>
                      <c:pt idx="45">
                        <c:v>0.21772803709625593</c:v>
                      </c:pt>
                      <c:pt idx="46">
                        <c:v>0.20033670746611831</c:v>
                      </c:pt>
                      <c:pt idx="47">
                        <c:v>0.18421341632187052</c:v>
                      </c:pt>
                      <c:pt idx="48">
                        <c:v>0.16927140370176322</c:v>
                      </c:pt>
                      <c:pt idx="49">
                        <c:v>0.15543151820685919</c:v>
                      </c:pt>
                      <c:pt idx="50">
                        <c:v>0.14262142723123172</c:v>
                      </c:pt>
                      <c:pt idx="51">
                        <c:v>0.13077249126329502</c:v>
                      </c:pt>
                      <c:pt idx="52">
                        <c:v>0.11982105072330013</c:v>
                      </c:pt>
                      <c:pt idx="53">
                        <c:v>0.1097065088583915</c:v>
                      </c:pt>
                      <c:pt idx="54">
                        <c:v>0.10037178217317519</c:v>
                      </c:pt>
                      <c:pt idx="55">
                        <c:v>9.1763334263452012E-2</c:v>
                      </c:pt>
                      <c:pt idx="56">
                        <c:v>8.3830966498902482E-2</c:v>
                      </c:pt>
                      <c:pt idx="57">
                        <c:v>7.6527042276302609E-2</c:v>
                      </c:pt>
                      <c:pt idx="58">
                        <c:v>6.9807059321933818E-2</c:v>
                      </c:pt>
                      <c:pt idx="59">
                        <c:v>6.3629061237396922E-2</c:v>
                      </c:pt>
                      <c:pt idx="60">
                        <c:v>5.7953805633936442E-2</c:v>
                      </c:pt>
                      <c:pt idx="61">
                        <c:v>5.274450467191906E-2</c:v>
                      </c:pt>
                    </c:numCache>
                  </c:numRef>
                </c:yVal>
                <c:smooth val="0"/>
                <c:extLst xmlns:c15="http://schemas.microsoft.com/office/drawing/2012/chart">
                  <c:ext xmlns:c16="http://schemas.microsoft.com/office/drawing/2014/chart" uri="{C3380CC4-5D6E-409C-BE32-E72D297353CC}">
                    <c16:uniqueId val="{0000000D-45B7-4EA5-A0EB-4992AB281C7C}"/>
                  </c:ext>
                </c:extLst>
              </c15:ser>
            </c15:filteredScatterSeries>
            <c15:filteredScatterSeries>
              <c15:ser>
                <c:idx val="14"/>
                <c:order val="25"/>
                <c:tx>
                  <c:strRef>
                    <c:extLst xmlns:c15="http://schemas.microsoft.com/office/drawing/2012/chart">
                      <c:ext xmlns:c15="http://schemas.microsoft.com/office/drawing/2012/chart" uri="{02D57815-91ED-43cb-92C2-25804820EDAC}">
                        <c15:formulaRef>
                          <c15:sqref>'Figure 37'!$AI$5</c15:sqref>
                        </c15:formulaRef>
                      </c:ext>
                    </c:extLst>
                    <c:strCache>
                      <c:ptCount val="1"/>
                      <c:pt idx="0">
                        <c:v>BC_OVER_DEL_800</c:v>
                      </c:pt>
                    </c:strCache>
                  </c:strRef>
                </c:tx>
                <c:spPr>
                  <a:ln w="38100" cap="rnd">
                    <a:solidFill>
                      <a:srgbClr val="CD328A"/>
                    </a:solidFill>
                    <a:prstDash val="sysDash"/>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37'!$AI$6:$AI$67</c15:sqref>
                        </c15:formulaRef>
                      </c:ext>
                    </c:extLst>
                    <c:numCache>
                      <c:formatCode>0.0</c:formatCode>
                      <c:ptCount val="62"/>
                      <c:pt idx="0">
                        <c:v>3.1829668063026348</c:v>
                      </c:pt>
                      <c:pt idx="1">
                        <c:v>3.0152709345124391</c:v>
                      </c:pt>
                      <c:pt idx="2">
                        <c:v>2.8518089504423059</c:v>
                      </c:pt>
                      <c:pt idx="3">
                        <c:v>2.6927966994851893</c:v>
                      </c:pt>
                      <c:pt idx="4">
                        <c:v>2.5398954901566473</c:v>
                      </c:pt>
                      <c:pt idx="5">
                        <c:v>2.3948691412102523</c:v>
                      </c:pt>
                      <c:pt idx="6">
                        <c:v>2.2586033252555295</c:v>
                      </c:pt>
                      <c:pt idx="7">
                        <c:v>2.1312474717172676</c:v>
                      </c:pt>
                      <c:pt idx="8">
                        <c:v>2.0115487418133591</c:v>
                      </c:pt>
                      <c:pt idx="9">
                        <c:v>1.8984860303129409</c:v>
                      </c:pt>
                      <c:pt idx="10">
                        <c:v>1.7895333906079267</c:v>
                      </c:pt>
                      <c:pt idx="11">
                        <c:v>1.6798327758768981</c:v>
                      </c:pt>
                      <c:pt idx="12">
                        <c:v>1.5681034327694552</c:v>
                      </c:pt>
                      <c:pt idx="13">
                        <c:v>1.4597970844921004</c:v>
                      </c:pt>
                      <c:pt idx="14">
                        <c:v>1.3598785128806739</c:v>
                      </c:pt>
                      <c:pt idx="15">
                        <c:v>1.2709789794899926</c:v>
                      </c:pt>
                      <c:pt idx="16">
                        <c:v>1.1929129560920642</c:v>
                      </c:pt>
                      <c:pt idx="17">
                        <c:v>1.1241915330636383</c:v>
                      </c:pt>
                      <c:pt idx="18">
                        <c:v>1.0633847481548822</c:v>
                      </c:pt>
                      <c:pt idx="19">
                        <c:v>1.0085178560300228</c:v>
                      </c:pt>
                      <c:pt idx="20">
                        <c:v>0.95790647980875621</c:v>
                      </c:pt>
                      <c:pt idx="21">
                        <c:v>0.90878644651445084</c:v>
                      </c:pt>
                      <c:pt idx="22">
                        <c:v>0.85980466289138402</c:v>
                      </c:pt>
                      <c:pt idx="23">
                        <c:v>0.81124496865590134</c:v>
                      </c:pt>
                      <c:pt idx="24">
                        <c:v>0.76354126163955061</c:v>
                      </c:pt>
                      <c:pt idx="25">
                        <c:v>0.71626519668735944</c:v>
                      </c:pt>
                      <c:pt idx="26">
                        <c:v>0.66917778173758524</c:v>
                      </c:pt>
                      <c:pt idx="27">
                        <c:v>0.62321374437845622</c:v>
                      </c:pt>
                      <c:pt idx="28">
                        <c:v>0.57921985224396033</c:v>
                      </c:pt>
                      <c:pt idx="29">
                        <c:v>0.53770741992951254</c:v>
                      </c:pt>
                      <c:pt idx="30">
                        <c:v>0.49621433563348005</c:v>
                      </c:pt>
                      <c:pt idx="31">
                        <c:v>0.45214174447766858</c:v>
                      </c:pt>
                      <c:pt idx="32">
                        <c:v>0.41843793415348379</c:v>
                      </c:pt>
                      <c:pt idx="33">
                        <c:v>0.39240246151637265</c:v>
                      </c:pt>
                      <c:pt idx="34">
                        <c:v>0.37039352909534828</c:v>
                      </c:pt>
                      <c:pt idx="35">
                        <c:v>0.34894097296729798</c:v>
                      </c:pt>
                      <c:pt idx="36">
                        <c:v>0.32553834612351884</c:v>
                      </c:pt>
                      <c:pt idx="37">
                        <c:v>0.30235366427430821</c:v>
                      </c:pt>
                      <c:pt idx="38">
                        <c:v>0.27861295345476511</c:v>
                      </c:pt>
                      <c:pt idx="39">
                        <c:v>0.25672491160401384</c:v>
                      </c:pt>
                      <c:pt idx="40">
                        <c:v>0.23648490638378283</c:v>
                      </c:pt>
                      <c:pt idx="41">
                        <c:v>0.21772803709625593</c:v>
                      </c:pt>
                      <c:pt idx="42">
                        <c:v>0.20033670746611831</c:v>
                      </c:pt>
                      <c:pt idx="43">
                        <c:v>0.18421341632187052</c:v>
                      </c:pt>
                      <c:pt idx="44">
                        <c:v>0.16927140370176322</c:v>
                      </c:pt>
                      <c:pt idx="45">
                        <c:v>0.15543151820685919</c:v>
                      </c:pt>
                      <c:pt idx="46">
                        <c:v>0.14262142723123172</c:v>
                      </c:pt>
                      <c:pt idx="47">
                        <c:v>0.13077249126329502</c:v>
                      </c:pt>
                      <c:pt idx="48">
                        <c:v>0.11982105072330013</c:v>
                      </c:pt>
                      <c:pt idx="49">
                        <c:v>0.1097065088583915</c:v>
                      </c:pt>
                      <c:pt idx="50">
                        <c:v>0.10037178217317519</c:v>
                      </c:pt>
                      <c:pt idx="51">
                        <c:v>9.1763334263452012E-2</c:v>
                      </c:pt>
                      <c:pt idx="52">
                        <c:v>8.3830966498902482E-2</c:v>
                      </c:pt>
                      <c:pt idx="53">
                        <c:v>7.6527042276302609E-2</c:v>
                      </c:pt>
                      <c:pt idx="54">
                        <c:v>6.9807059321933818E-2</c:v>
                      </c:pt>
                      <c:pt idx="55">
                        <c:v>6.3629061237396922E-2</c:v>
                      </c:pt>
                      <c:pt idx="56">
                        <c:v>5.7953805633936442E-2</c:v>
                      </c:pt>
                      <c:pt idx="57">
                        <c:v>5.274450467191906E-2</c:v>
                      </c:pt>
                      <c:pt idx="58">
                        <c:v>4.7966700946095925E-2</c:v>
                      </c:pt>
                      <c:pt idx="59">
                        <c:v>4.3588148934922022E-2</c:v>
                      </c:pt>
                      <c:pt idx="60">
                        <c:v>3.9578700718728752E-2</c:v>
                      </c:pt>
                      <c:pt idx="61">
                        <c:v>3.5910195481398365E-2</c:v>
                      </c:pt>
                    </c:numCache>
                  </c:numRef>
                </c:yVal>
                <c:smooth val="0"/>
                <c:extLst xmlns:c15="http://schemas.microsoft.com/office/drawing/2012/chart">
                  <c:ext xmlns:c16="http://schemas.microsoft.com/office/drawing/2014/chart" uri="{C3380CC4-5D6E-409C-BE32-E72D297353CC}">
                    <c16:uniqueId val="{0000000E-45B7-4EA5-A0EB-4992AB281C7C}"/>
                  </c:ext>
                </c:extLst>
              </c15:ser>
            </c15:filteredScatterSeries>
            <c15:filteredScatterSeries>
              <c15:ser>
                <c:idx val="15"/>
                <c:order val="26"/>
                <c:tx>
                  <c:strRef>
                    <c:extLst xmlns:c15="http://schemas.microsoft.com/office/drawing/2012/chart">
                      <c:ext xmlns:c15="http://schemas.microsoft.com/office/drawing/2012/chart" uri="{02D57815-91ED-43cb-92C2-25804820EDAC}">
                        <c15:formulaRef>
                          <c15:sqref>'Figure 37'!$AJ$5</c15:sqref>
                        </c15:formulaRef>
                      </c:ext>
                    </c:extLst>
                    <c:strCache>
                      <c:ptCount val="1"/>
                      <c:pt idx="0">
                        <c:v>BC_OVER_DEL_1200</c:v>
                      </c:pt>
                    </c:strCache>
                  </c:strRef>
                </c:tx>
                <c:spPr>
                  <a:ln w="19050" cap="rnd">
                    <a:solidFill>
                      <a:schemeClr val="accent4">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37'!$AJ$6:$AJ$67</c15:sqref>
                        </c15:formulaRef>
                      </c:ext>
                    </c:extLst>
                    <c:numCache>
                      <c:formatCode>0.0</c:formatCode>
                      <c:ptCount val="62"/>
                      <c:pt idx="0">
                        <c:v>2.5398954901566473</c:v>
                      </c:pt>
                      <c:pt idx="1">
                        <c:v>2.3948691412102523</c:v>
                      </c:pt>
                      <c:pt idx="2">
                        <c:v>2.2586033252555295</c:v>
                      </c:pt>
                      <c:pt idx="3">
                        <c:v>2.1312474717172676</c:v>
                      </c:pt>
                      <c:pt idx="4">
                        <c:v>2.0115487418133591</c:v>
                      </c:pt>
                      <c:pt idx="5">
                        <c:v>1.8984860303129409</c:v>
                      </c:pt>
                      <c:pt idx="6">
                        <c:v>1.7895333906079267</c:v>
                      </c:pt>
                      <c:pt idx="7">
                        <c:v>1.6798327758768981</c:v>
                      </c:pt>
                      <c:pt idx="8">
                        <c:v>1.5681034327694552</c:v>
                      </c:pt>
                      <c:pt idx="9">
                        <c:v>1.4597970844921004</c:v>
                      </c:pt>
                      <c:pt idx="10">
                        <c:v>1.3598785128806739</c:v>
                      </c:pt>
                      <c:pt idx="11">
                        <c:v>1.2709789794899926</c:v>
                      </c:pt>
                      <c:pt idx="12">
                        <c:v>1.1929129560920642</c:v>
                      </c:pt>
                      <c:pt idx="13">
                        <c:v>1.1241915330636383</c:v>
                      </c:pt>
                      <c:pt idx="14">
                        <c:v>1.0633847481548822</c:v>
                      </c:pt>
                      <c:pt idx="15">
                        <c:v>1.0085178560300228</c:v>
                      </c:pt>
                      <c:pt idx="16">
                        <c:v>0.95790647980875621</c:v>
                      </c:pt>
                      <c:pt idx="17">
                        <c:v>0.90878644651445084</c:v>
                      </c:pt>
                      <c:pt idx="18">
                        <c:v>0.85980466289138402</c:v>
                      </c:pt>
                      <c:pt idx="19">
                        <c:v>0.81124496865590134</c:v>
                      </c:pt>
                      <c:pt idx="20">
                        <c:v>0.76354126163955061</c:v>
                      </c:pt>
                      <c:pt idx="21">
                        <c:v>0.71626519668735944</c:v>
                      </c:pt>
                      <c:pt idx="22">
                        <c:v>0.66917778173758524</c:v>
                      </c:pt>
                      <c:pt idx="23">
                        <c:v>0.62321374437845622</c:v>
                      </c:pt>
                      <c:pt idx="24">
                        <c:v>0.57921985224396033</c:v>
                      </c:pt>
                      <c:pt idx="25">
                        <c:v>0.53770741992951254</c:v>
                      </c:pt>
                      <c:pt idx="26">
                        <c:v>0.49621433563348005</c:v>
                      </c:pt>
                      <c:pt idx="27">
                        <c:v>0.45214174447766858</c:v>
                      </c:pt>
                      <c:pt idx="28">
                        <c:v>0.41843793415348379</c:v>
                      </c:pt>
                      <c:pt idx="29">
                        <c:v>0.39240246151637265</c:v>
                      </c:pt>
                      <c:pt idx="30">
                        <c:v>0.37039352909534828</c:v>
                      </c:pt>
                      <c:pt idx="31">
                        <c:v>0.34894097296729798</c:v>
                      </c:pt>
                      <c:pt idx="32">
                        <c:v>0.32553834612351884</c:v>
                      </c:pt>
                      <c:pt idx="33">
                        <c:v>0.30235366427430821</c:v>
                      </c:pt>
                      <c:pt idx="34">
                        <c:v>0.27861295345476511</c:v>
                      </c:pt>
                      <c:pt idx="35">
                        <c:v>0.25672491160401384</c:v>
                      </c:pt>
                      <c:pt idx="36">
                        <c:v>0.23648490638378283</c:v>
                      </c:pt>
                      <c:pt idx="37">
                        <c:v>0.21772803709625593</c:v>
                      </c:pt>
                      <c:pt idx="38">
                        <c:v>0.20033670746611831</c:v>
                      </c:pt>
                      <c:pt idx="39">
                        <c:v>0.18421341632187052</c:v>
                      </c:pt>
                      <c:pt idx="40">
                        <c:v>0.16927140370176322</c:v>
                      </c:pt>
                      <c:pt idx="41">
                        <c:v>0.15543151820685919</c:v>
                      </c:pt>
                      <c:pt idx="42">
                        <c:v>0.14262142723123172</c:v>
                      </c:pt>
                      <c:pt idx="43">
                        <c:v>0.13077249126329502</c:v>
                      </c:pt>
                      <c:pt idx="44">
                        <c:v>0.11982105072330013</c:v>
                      </c:pt>
                      <c:pt idx="45">
                        <c:v>0.1097065088583915</c:v>
                      </c:pt>
                      <c:pt idx="46">
                        <c:v>0.10037178217317519</c:v>
                      </c:pt>
                      <c:pt idx="47">
                        <c:v>9.1763334263452012E-2</c:v>
                      </c:pt>
                      <c:pt idx="48">
                        <c:v>8.3830966498902482E-2</c:v>
                      </c:pt>
                      <c:pt idx="49">
                        <c:v>7.6527042276302609E-2</c:v>
                      </c:pt>
                      <c:pt idx="50">
                        <c:v>6.9807059321933818E-2</c:v>
                      </c:pt>
                      <c:pt idx="51">
                        <c:v>6.3629061237396922E-2</c:v>
                      </c:pt>
                      <c:pt idx="52">
                        <c:v>5.7953805633936442E-2</c:v>
                      </c:pt>
                      <c:pt idx="53">
                        <c:v>5.274450467191906E-2</c:v>
                      </c:pt>
                      <c:pt idx="54">
                        <c:v>4.7966700946095925E-2</c:v>
                      </c:pt>
                      <c:pt idx="55">
                        <c:v>4.3588148934922022E-2</c:v>
                      </c:pt>
                      <c:pt idx="56">
                        <c:v>3.9578700718728752E-2</c:v>
                      </c:pt>
                      <c:pt idx="57">
                        <c:v>3.5910195481398365E-2</c:v>
                      </c:pt>
                      <c:pt idx="58">
                        <c:v>3.255635282610761E-2</c:v>
                      </c:pt>
                      <c:pt idx="59">
                        <c:v>2.9492669922044447E-2</c:v>
                      </c:pt>
                      <c:pt idx="60">
                        <c:v>2.6696322486033208E-2</c:v>
                      </c:pt>
                      <c:pt idx="61">
                        <c:v>2.4146069590754882E-2</c:v>
                      </c:pt>
                    </c:numCache>
                  </c:numRef>
                </c:yVal>
                <c:smooth val="0"/>
                <c:extLst xmlns:c15="http://schemas.microsoft.com/office/drawing/2012/chart">
                  <c:ext xmlns:c16="http://schemas.microsoft.com/office/drawing/2014/chart" uri="{C3380CC4-5D6E-409C-BE32-E72D297353CC}">
                    <c16:uniqueId val="{0000001E-45B7-4EA5-A0EB-4992AB281C7C}"/>
                  </c:ext>
                </c:extLst>
              </c15:ser>
            </c15:filteredScatterSeries>
            <c15:filteredScatterSeries>
              <c15:ser>
                <c:idx val="26"/>
                <c:order val="27"/>
                <c:tx>
                  <c:strRef>
                    <c:extLst xmlns:c15="http://schemas.microsoft.com/office/drawing/2012/chart">
                      <c:ext xmlns:c15="http://schemas.microsoft.com/office/drawing/2012/chart" uri="{02D57815-91ED-43cb-92C2-25804820EDAC}">
                        <c15:formulaRef>
                          <c15:sqref>'Figure 37'!$AK$5</c15:sqref>
                        </c15:formulaRef>
                      </c:ext>
                    </c:extLst>
                    <c:strCache>
                      <c:ptCount val="1"/>
                      <c:pt idx="0">
                        <c:v>BC_OVER_DEL_1600</c:v>
                      </c:pt>
                    </c:strCache>
                  </c:strRef>
                </c:tx>
                <c:spPr>
                  <a:ln w="19050" cap="rnd">
                    <a:solidFill>
                      <a:schemeClr val="accent3">
                        <a:lumMod val="60000"/>
                        <a:lumOff val="4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37'!$AK$6:$AK$67</c15:sqref>
                        </c15:formulaRef>
                      </c:ext>
                    </c:extLst>
                    <c:numCache>
                      <c:formatCode>0.0</c:formatCode>
                      <c:ptCount val="62"/>
                      <c:pt idx="0">
                        <c:v>2.0115487418133591</c:v>
                      </c:pt>
                      <c:pt idx="1">
                        <c:v>1.8984860303129409</c:v>
                      </c:pt>
                      <c:pt idx="2">
                        <c:v>1.7895333906079267</c:v>
                      </c:pt>
                      <c:pt idx="3">
                        <c:v>1.6798327758768981</c:v>
                      </c:pt>
                      <c:pt idx="4">
                        <c:v>1.5681034327694552</c:v>
                      </c:pt>
                      <c:pt idx="5">
                        <c:v>1.4597970844921004</c:v>
                      </c:pt>
                      <c:pt idx="6">
                        <c:v>1.3598785128806739</c:v>
                      </c:pt>
                      <c:pt idx="7">
                        <c:v>1.2709789794899926</c:v>
                      </c:pt>
                      <c:pt idx="8">
                        <c:v>1.1929129560920642</c:v>
                      </c:pt>
                      <c:pt idx="9">
                        <c:v>1.1241915330636383</c:v>
                      </c:pt>
                      <c:pt idx="10">
                        <c:v>1.0633847481548822</c:v>
                      </c:pt>
                      <c:pt idx="11">
                        <c:v>1.0085178560300228</c:v>
                      </c:pt>
                      <c:pt idx="12">
                        <c:v>0.95790647980875621</c:v>
                      </c:pt>
                      <c:pt idx="13">
                        <c:v>0.90878644651445084</c:v>
                      </c:pt>
                      <c:pt idx="14">
                        <c:v>0.85980466289138402</c:v>
                      </c:pt>
                      <c:pt idx="15">
                        <c:v>0.81124496865590134</c:v>
                      </c:pt>
                      <c:pt idx="16">
                        <c:v>0.76354126163955061</c:v>
                      </c:pt>
                      <c:pt idx="17">
                        <c:v>0.71626519668735944</c:v>
                      </c:pt>
                      <c:pt idx="18">
                        <c:v>0.66917778173758524</c:v>
                      </c:pt>
                      <c:pt idx="19">
                        <c:v>0.62321374437845622</c:v>
                      </c:pt>
                      <c:pt idx="20">
                        <c:v>0.57921985224396033</c:v>
                      </c:pt>
                      <c:pt idx="21">
                        <c:v>0.53770741992951254</c:v>
                      </c:pt>
                      <c:pt idx="22">
                        <c:v>0.49621433563348005</c:v>
                      </c:pt>
                      <c:pt idx="23">
                        <c:v>0.45214174447766858</c:v>
                      </c:pt>
                      <c:pt idx="24">
                        <c:v>0.41843793415348379</c:v>
                      </c:pt>
                      <c:pt idx="25">
                        <c:v>0.39240246151637265</c:v>
                      </c:pt>
                      <c:pt idx="26">
                        <c:v>0.37039352909534828</c:v>
                      </c:pt>
                      <c:pt idx="27">
                        <c:v>0.34894097296729798</c:v>
                      </c:pt>
                      <c:pt idx="28">
                        <c:v>0.32553834612351884</c:v>
                      </c:pt>
                      <c:pt idx="29">
                        <c:v>0.30235366427430821</c:v>
                      </c:pt>
                      <c:pt idx="30">
                        <c:v>0.27861295345476511</c:v>
                      </c:pt>
                      <c:pt idx="31">
                        <c:v>0.25672491160401384</c:v>
                      </c:pt>
                      <c:pt idx="32">
                        <c:v>0.23648490638378283</c:v>
                      </c:pt>
                      <c:pt idx="33">
                        <c:v>0.21772803709625593</c:v>
                      </c:pt>
                      <c:pt idx="34">
                        <c:v>0.20033670746611831</c:v>
                      </c:pt>
                      <c:pt idx="35">
                        <c:v>0.18421341632187052</c:v>
                      </c:pt>
                      <c:pt idx="36">
                        <c:v>0.16927140370176322</c:v>
                      </c:pt>
                      <c:pt idx="37">
                        <c:v>0.15543151820685919</c:v>
                      </c:pt>
                      <c:pt idx="38">
                        <c:v>0.14262142723123172</c:v>
                      </c:pt>
                      <c:pt idx="39">
                        <c:v>0.13077249126329502</c:v>
                      </c:pt>
                      <c:pt idx="40">
                        <c:v>0.11982105072330013</c:v>
                      </c:pt>
                      <c:pt idx="41">
                        <c:v>0.1097065088583915</c:v>
                      </c:pt>
                      <c:pt idx="42">
                        <c:v>0.10037178217317519</c:v>
                      </c:pt>
                      <c:pt idx="43">
                        <c:v>9.1763334263452012E-2</c:v>
                      </c:pt>
                      <c:pt idx="44">
                        <c:v>8.3830966498902482E-2</c:v>
                      </c:pt>
                      <c:pt idx="45">
                        <c:v>7.6527042276302609E-2</c:v>
                      </c:pt>
                      <c:pt idx="46">
                        <c:v>6.9807059321933818E-2</c:v>
                      </c:pt>
                      <c:pt idx="47">
                        <c:v>6.3629061237396922E-2</c:v>
                      </c:pt>
                      <c:pt idx="48">
                        <c:v>5.7953805633936442E-2</c:v>
                      </c:pt>
                      <c:pt idx="49">
                        <c:v>5.274450467191906E-2</c:v>
                      </c:pt>
                      <c:pt idx="50">
                        <c:v>4.7966700946095925E-2</c:v>
                      </c:pt>
                      <c:pt idx="51">
                        <c:v>4.3588148934922022E-2</c:v>
                      </c:pt>
                      <c:pt idx="52">
                        <c:v>3.9578700718728752E-2</c:v>
                      </c:pt>
                      <c:pt idx="53">
                        <c:v>3.5910195481398365E-2</c:v>
                      </c:pt>
                      <c:pt idx="54">
                        <c:v>3.255635282610761E-2</c:v>
                      </c:pt>
                      <c:pt idx="55">
                        <c:v>2.9492669922044447E-2</c:v>
                      </c:pt>
                      <c:pt idx="56">
                        <c:v>2.6696322486033208E-2</c:v>
                      </c:pt>
                      <c:pt idx="57">
                        <c:v>2.4146069590754882E-2</c:v>
                      </c:pt>
                      <c:pt idx="58">
                        <c:v>2.1822162279741077E-2</c:v>
                      </c:pt>
                      <c:pt idx="59">
                        <c:v>1.9706255958568387E-2</c:v>
                      </c:pt>
                      <c:pt idx="60">
                        <c:v>1.7781326521692925E-2</c:v>
                      </c:pt>
                      <c:pt idx="61">
                        <c:v>1.6031590165147713E-2</c:v>
                      </c:pt>
                    </c:numCache>
                  </c:numRef>
                </c:yVal>
                <c:smooth val="0"/>
                <c:extLst xmlns:c15="http://schemas.microsoft.com/office/drawing/2012/chart">
                  <c:ext xmlns:c16="http://schemas.microsoft.com/office/drawing/2014/chart" uri="{C3380CC4-5D6E-409C-BE32-E72D297353CC}">
                    <c16:uniqueId val="{0000001F-45B7-4EA5-A0EB-4992AB281C7C}"/>
                  </c:ext>
                </c:extLst>
              </c15:ser>
            </c15:filteredScatterSeries>
            <c15:filteredScatterSeries>
              <c15:ser>
                <c:idx val="27"/>
                <c:order val="28"/>
                <c:tx>
                  <c:strRef>
                    <c:extLst xmlns:c15="http://schemas.microsoft.com/office/drawing/2012/chart">
                      <c:ext xmlns:c15="http://schemas.microsoft.com/office/drawing/2012/chart" uri="{02D57815-91ED-43cb-92C2-25804820EDAC}">
                        <c15:formulaRef>
                          <c15:sqref>'Figure 37'!$AL$5</c15:sqref>
                        </c15:formulaRef>
                      </c:ext>
                    </c:extLst>
                    <c:strCache>
                      <c:ptCount val="1"/>
                      <c:pt idx="0">
                        <c:v>BC_OVER_DEL_2000</c:v>
                      </c:pt>
                    </c:strCache>
                  </c:strRef>
                </c:tx>
                <c:spPr>
                  <a:ln w="19050" cap="rnd">
                    <a:solidFill>
                      <a:schemeClr val="accent4">
                        <a:lumMod val="60000"/>
                        <a:lumOff val="4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37'!$AL$6:$AL$67</c15:sqref>
                        </c15:formulaRef>
                      </c:ext>
                    </c:extLst>
                    <c:numCache>
                      <c:formatCode>0.0</c:formatCode>
                      <c:ptCount val="62"/>
                      <c:pt idx="0">
                        <c:v>1.5681034327694552</c:v>
                      </c:pt>
                      <c:pt idx="1">
                        <c:v>1.4597970844921004</c:v>
                      </c:pt>
                      <c:pt idx="2">
                        <c:v>1.3598785128806739</c:v>
                      </c:pt>
                      <c:pt idx="3">
                        <c:v>1.2709789794899926</c:v>
                      </c:pt>
                      <c:pt idx="4">
                        <c:v>1.1929129560920642</c:v>
                      </c:pt>
                      <c:pt idx="5">
                        <c:v>1.1241915330636383</c:v>
                      </c:pt>
                      <c:pt idx="6">
                        <c:v>1.0633847481548822</c:v>
                      </c:pt>
                      <c:pt idx="7">
                        <c:v>1.0085178560300228</c:v>
                      </c:pt>
                      <c:pt idx="8">
                        <c:v>0.95790647980875621</c:v>
                      </c:pt>
                      <c:pt idx="9">
                        <c:v>0.90878644651445084</c:v>
                      </c:pt>
                      <c:pt idx="10">
                        <c:v>0.85980466289138402</c:v>
                      </c:pt>
                      <c:pt idx="11">
                        <c:v>0.81124496865590134</c:v>
                      </c:pt>
                      <c:pt idx="12">
                        <c:v>0.76354126163955061</c:v>
                      </c:pt>
                      <c:pt idx="13">
                        <c:v>0.71626519668735944</c:v>
                      </c:pt>
                      <c:pt idx="14">
                        <c:v>0.66917778173758524</c:v>
                      </c:pt>
                      <c:pt idx="15">
                        <c:v>0.62321374437845622</c:v>
                      </c:pt>
                      <c:pt idx="16">
                        <c:v>0.57921985224396033</c:v>
                      </c:pt>
                      <c:pt idx="17">
                        <c:v>0.53770741992951254</c:v>
                      </c:pt>
                      <c:pt idx="18">
                        <c:v>0.49621433563348005</c:v>
                      </c:pt>
                      <c:pt idx="19">
                        <c:v>0.45214174447766858</c:v>
                      </c:pt>
                      <c:pt idx="20">
                        <c:v>0.41843793415348379</c:v>
                      </c:pt>
                      <c:pt idx="21">
                        <c:v>0.39240246151637265</c:v>
                      </c:pt>
                      <c:pt idx="22">
                        <c:v>0.37039352909534828</c:v>
                      </c:pt>
                      <c:pt idx="23">
                        <c:v>0.34894097296729798</c:v>
                      </c:pt>
                      <c:pt idx="24">
                        <c:v>0.32553834612351884</c:v>
                      </c:pt>
                      <c:pt idx="25">
                        <c:v>0.30235366427430821</c:v>
                      </c:pt>
                      <c:pt idx="26">
                        <c:v>0.27861295345476511</c:v>
                      </c:pt>
                      <c:pt idx="27">
                        <c:v>0.25672491160401384</c:v>
                      </c:pt>
                      <c:pt idx="28">
                        <c:v>0.23648490638378283</c:v>
                      </c:pt>
                      <c:pt idx="29">
                        <c:v>0.21772803709625593</c:v>
                      </c:pt>
                      <c:pt idx="30">
                        <c:v>0.20033670746611831</c:v>
                      </c:pt>
                      <c:pt idx="31">
                        <c:v>0.18421341632187052</c:v>
                      </c:pt>
                      <c:pt idx="32">
                        <c:v>0.16927140370176322</c:v>
                      </c:pt>
                      <c:pt idx="33">
                        <c:v>0.15543151820685919</c:v>
                      </c:pt>
                      <c:pt idx="34">
                        <c:v>0.14262142723123172</c:v>
                      </c:pt>
                      <c:pt idx="35">
                        <c:v>0.13077249126329502</c:v>
                      </c:pt>
                      <c:pt idx="36">
                        <c:v>0.11982105072330013</c:v>
                      </c:pt>
                      <c:pt idx="37">
                        <c:v>0.1097065088583915</c:v>
                      </c:pt>
                      <c:pt idx="38">
                        <c:v>0.10037178217317519</c:v>
                      </c:pt>
                      <c:pt idx="39">
                        <c:v>9.1763334263452012E-2</c:v>
                      </c:pt>
                      <c:pt idx="40">
                        <c:v>8.3830966498902482E-2</c:v>
                      </c:pt>
                      <c:pt idx="41">
                        <c:v>7.6527042276302609E-2</c:v>
                      </c:pt>
                      <c:pt idx="42">
                        <c:v>6.9807059321933818E-2</c:v>
                      </c:pt>
                      <c:pt idx="43">
                        <c:v>6.3629061237396922E-2</c:v>
                      </c:pt>
                      <c:pt idx="44">
                        <c:v>5.7953805633936442E-2</c:v>
                      </c:pt>
                      <c:pt idx="45">
                        <c:v>5.274450467191906E-2</c:v>
                      </c:pt>
                      <c:pt idx="46">
                        <c:v>4.7966700946095925E-2</c:v>
                      </c:pt>
                      <c:pt idx="47">
                        <c:v>4.3588148934922022E-2</c:v>
                      </c:pt>
                      <c:pt idx="48">
                        <c:v>3.9578700718728752E-2</c:v>
                      </c:pt>
                      <c:pt idx="49">
                        <c:v>3.5910195481398365E-2</c:v>
                      </c:pt>
                      <c:pt idx="50">
                        <c:v>3.255635282610761E-2</c:v>
                      </c:pt>
                      <c:pt idx="51">
                        <c:v>2.9492669922044447E-2</c:v>
                      </c:pt>
                      <c:pt idx="52">
                        <c:v>2.6696322486033208E-2</c:v>
                      </c:pt>
                      <c:pt idx="53">
                        <c:v>2.4146069590754882E-2</c:v>
                      </c:pt>
                      <c:pt idx="54">
                        <c:v>2.1822162279741077E-2</c:v>
                      </c:pt>
                      <c:pt idx="55">
                        <c:v>1.9706255958568387E-2</c:v>
                      </c:pt>
                      <c:pt idx="56">
                        <c:v>1.7781326521692925E-2</c:v>
                      </c:pt>
                      <c:pt idx="57">
                        <c:v>1.6031590165147713E-2</c:v>
                      </c:pt>
                      <c:pt idx="58">
                        <c:v>1.4442426826877772E-2</c:v>
                      </c:pt>
                      <c:pt idx="59">
                        <c:v>1.3000307188804332E-2</c:v>
                      </c:pt>
                      <c:pt idx="60">
                        <c:v>1.1692723167781085E-2</c:v>
                      </c:pt>
                      <c:pt idx="61">
                        <c:v>1.0508121816419063E-2</c:v>
                      </c:pt>
                    </c:numCache>
                  </c:numRef>
                </c:yVal>
                <c:smooth val="0"/>
                <c:extLst xmlns:c15="http://schemas.microsoft.com/office/drawing/2012/chart">
                  <c:ext xmlns:c16="http://schemas.microsoft.com/office/drawing/2014/chart" uri="{C3380CC4-5D6E-409C-BE32-E72D297353CC}">
                    <c16:uniqueId val="{00000020-45B7-4EA5-A0EB-4992AB281C7C}"/>
                  </c:ext>
                </c:extLst>
              </c15:ser>
            </c15:filteredScatterSeries>
            <c15:filteredScatterSeries>
              <c15:ser>
                <c:idx val="28"/>
                <c:order val="29"/>
                <c:tx>
                  <c:strRef>
                    <c:extLst xmlns:c15="http://schemas.microsoft.com/office/drawing/2012/chart">
                      <c:ext xmlns:c15="http://schemas.microsoft.com/office/drawing/2012/chart" uri="{02D57815-91ED-43cb-92C2-25804820EDAC}">
                        <c15:formulaRef>
                          <c15:sqref>'Figure 37'!$AM$5</c15:sqref>
                        </c15:formulaRef>
                      </c:ext>
                    </c:extLst>
                    <c:strCache>
                      <c:ptCount val="1"/>
                      <c:pt idx="0">
                        <c:v>BC_OVER_DEL_2400</c:v>
                      </c:pt>
                    </c:strCache>
                  </c:strRef>
                </c:tx>
                <c:spPr>
                  <a:ln w="19050" cap="rnd">
                    <a:solidFill>
                      <a:schemeClr val="accent5">
                        <a:lumMod val="60000"/>
                        <a:lumOff val="4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37'!$AM$6:$AM$67</c15:sqref>
                        </c15:formulaRef>
                      </c:ext>
                    </c:extLst>
                    <c:numCache>
                      <c:formatCode>0.0</c:formatCode>
                      <c:ptCount val="62"/>
                      <c:pt idx="0">
                        <c:v>1.1929129560920642</c:v>
                      </c:pt>
                      <c:pt idx="1">
                        <c:v>1.1241915330636383</c:v>
                      </c:pt>
                      <c:pt idx="2">
                        <c:v>1.0633847481548822</c:v>
                      </c:pt>
                      <c:pt idx="3">
                        <c:v>1.0085178560300228</c:v>
                      </c:pt>
                      <c:pt idx="4">
                        <c:v>0.95790647980875621</c:v>
                      </c:pt>
                      <c:pt idx="5">
                        <c:v>0.90878644651445084</c:v>
                      </c:pt>
                      <c:pt idx="6">
                        <c:v>0.85980466289138402</c:v>
                      </c:pt>
                      <c:pt idx="7">
                        <c:v>0.81124496865590134</c:v>
                      </c:pt>
                      <c:pt idx="8">
                        <c:v>0.76354126163955061</c:v>
                      </c:pt>
                      <c:pt idx="9">
                        <c:v>0.71626519668735944</c:v>
                      </c:pt>
                      <c:pt idx="10">
                        <c:v>0.66917778173758524</c:v>
                      </c:pt>
                      <c:pt idx="11">
                        <c:v>0.62321374437845622</c:v>
                      </c:pt>
                      <c:pt idx="12">
                        <c:v>0.57921985224396033</c:v>
                      </c:pt>
                      <c:pt idx="13">
                        <c:v>0.53770741992951254</c:v>
                      </c:pt>
                      <c:pt idx="14">
                        <c:v>0.49621433563348005</c:v>
                      </c:pt>
                      <c:pt idx="15">
                        <c:v>0.45214174447766858</c:v>
                      </c:pt>
                      <c:pt idx="16">
                        <c:v>0.41843793415348379</c:v>
                      </c:pt>
                      <c:pt idx="17">
                        <c:v>0.39240246151637265</c:v>
                      </c:pt>
                      <c:pt idx="18">
                        <c:v>0.37039352909534828</c:v>
                      </c:pt>
                      <c:pt idx="19">
                        <c:v>0.34894097296729798</c:v>
                      </c:pt>
                      <c:pt idx="20">
                        <c:v>0.32553834612351884</c:v>
                      </c:pt>
                      <c:pt idx="21">
                        <c:v>0.30235366427430821</c:v>
                      </c:pt>
                      <c:pt idx="22">
                        <c:v>0.27861295345476511</c:v>
                      </c:pt>
                      <c:pt idx="23">
                        <c:v>0.25672491160401384</c:v>
                      </c:pt>
                      <c:pt idx="24">
                        <c:v>0.23648490638378283</c:v>
                      </c:pt>
                      <c:pt idx="25">
                        <c:v>0.21772803709625593</c:v>
                      </c:pt>
                      <c:pt idx="26">
                        <c:v>0.20033670746611831</c:v>
                      </c:pt>
                      <c:pt idx="27">
                        <c:v>0.18421341632187052</c:v>
                      </c:pt>
                      <c:pt idx="28">
                        <c:v>0.16927140370176322</c:v>
                      </c:pt>
                      <c:pt idx="29">
                        <c:v>0.15543151820685919</c:v>
                      </c:pt>
                      <c:pt idx="30">
                        <c:v>0.14262142723123172</c:v>
                      </c:pt>
                      <c:pt idx="31">
                        <c:v>0.13077249126329502</c:v>
                      </c:pt>
                      <c:pt idx="32">
                        <c:v>0.11982105072330013</c:v>
                      </c:pt>
                      <c:pt idx="33">
                        <c:v>0.1097065088583915</c:v>
                      </c:pt>
                      <c:pt idx="34">
                        <c:v>0.10037178217317519</c:v>
                      </c:pt>
                      <c:pt idx="35">
                        <c:v>9.1763334263452012E-2</c:v>
                      </c:pt>
                      <c:pt idx="36">
                        <c:v>8.3830966498902482E-2</c:v>
                      </c:pt>
                      <c:pt idx="37">
                        <c:v>7.6527042276302609E-2</c:v>
                      </c:pt>
                      <c:pt idx="38">
                        <c:v>6.9807059321933818E-2</c:v>
                      </c:pt>
                      <c:pt idx="39">
                        <c:v>6.3629061237396922E-2</c:v>
                      </c:pt>
                      <c:pt idx="40">
                        <c:v>5.7953805633936442E-2</c:v>
                      </c:pt>
                      <c:pt idx="41">
                        <c:v>5.274450467191906E-2</c:v>
                      </c:pt>
                      <c:pt idx="42">
                        <c:v>4.7966700946095925E-2</c:v>
                      </c:pt>
                      <c:pt idx="43">
                        <c:v>4.3588148934922022E-2</c:v>
                      </c:pt>
                      <c:pt idx="44">
                        <c:v>3.9578700718728752E-2</c:v>
                      </c:pt>
                      <c:pt idx="45">
                        <c:v>3.5910195481398365E-2</c:v>
                      </c:pt>
                      <c:pt idx="46">
                        <c:v>3.255635282610761E-2</c:v>
                      </c:pt>
                      <c:pt idx="47">
                        <c:v>2.9492669922044447E-2</c:v>
                      </c:pt>
                      <c:pt idx="48">
                        <c:v>2.6696322486033208E-2</c:v>
                      </c:pt>
                      <c:pt idx="49">
                        <c:v>2.4146069590754882E-2</c:v>
                      </c:pt>
                      <c:pt idx="50">
                        <c:v>2.1822162279741077E-2</c:v>
                      </c:pt>
                      <c:pt idx="51">
                        <c:v>1.9706255958568387E-2</c:v>
                      </c:pt>
                      <c:pt idx="52">
                        <c:v>1.7781326521692925E-2</c:v>
                      </c:pt>
                      <c:pt idx="53">
                        <c:v>1.6031590165147713E-2</c:v>
                      </c:pt>
                      <c:pt idx="54">
                        <c:v>1.4442426826877772E-2</c:v>
                      </c:pt>
                      <c:pt idx="55">
                        <c:v>1.3000307188804332E-2</c:v>
                      </c:pt>
                      <c:pt idx="56">
                        <c:v>1.1692723167781085E-2</c:v>
                      </c:pt>
                      <c:pt idx="57">
                        <c:v>1.0508121816419063E-2</c:v>
                      </c:pt>
                      <c:pt idx="58">
                        <c:v>9.4358425492956886E-3</c:v>
                      </c:pt>
                      <c:pt idx="59">
                        <c:v>8.4660576053078671E-3</c:v>
                      </c:pt>
                      <c:pt idx="60">
                        <c:v>7.5897156528561358E-3</c:v>
                      </c:pt>
                      <c:pt idx="61">
                        <c:v>6.7984884411312757E-3</c:v>
                      </c:pt>
                    </c:numCache>
                  </c:numRef>
                </c:yVal>
                <c:smooth val="0"/>
                <c:extLst xmlns:c15="http://schemas.microsoft.com/office/drawing/2012/chart">
                  <c:ext xmlns:c16="http://schemas.microsoft.com/office/drawing/2014/chart" uri="{C3380CC4-5D6E-409C-BE32-E72D297353CC}">
                    <c16:uniqueId val="{00000021-45B7-4EA5-A0EB-4992AB281C7C}"/>
                  </c:ext>
                </c:extLst>
              </c15:ser>
            </c15:filteredScatterSeries>
            <c15:filteredScatterSeries>
              <c15:ser>
                <c:idx val="29"/>
                <c:order val="30"/>
                <c:tx>
                  <c:strRef>
                    <c:extLst xmlns:c15="http://schemas.microsoft.com/office/drawing/2012/chart">
                      <c:ext xmlns:c15="http://schemas.microsoft.com/office/drawing/2012/chart" uri="{02D57815-91ED-43cb-92C2-25804820EDAC}">
                        <c15:formulaRef>
                          <c15:sqref>'Figure 37'!$AN$5</c15:sqref>
                        </c15:formulaRef>
                      </c:ext>
                    </c:extLst>
                    <c:strCache>
                      <c:ptCount val="1"/>
                      <c:pt idx="0">
                        <c:v>BC_OVER_DEL_2800</c:v>
                      </c:pt>
                    </c:strCache>
                  </c:strRef>
                </c:tx>
                <c:spPr>
                  <a:ln w="19050" cap="rnd">
                    <a:solidFill>
                      <a:schemeClr val="accent6">
                        <a:lumMod val="60000"/>
                        <a:lumOff val="4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37'!$AN$6:$AN$67</c15:sqref>
                        </c15:formulaRef>
                      </c:ext>
                    </c:extLst>
                    <c:numCache>
                      <c:formatCode>0.0</c:formatCode>
                      <c:ptCount val="62"/>
                      <c:pt idx="0">
                        <c:v>0.95790647980875621</c:v>
                      </c:pt>
                      <c:pt idx="1">
                        <c:v>0.90878644651445084</c:v>
                      </c:pt>
                      <c:pt idx="2">
                        <c:v>0.85980466289138402</c:v>
                      </c:pt>
                      <c:pt idx="3">
                        <c:v>0.81124496865590134</c:v>
                      </c:pt>
                      <c:pt idx="4">
                        <c:v>0.76354126163955061</c:v>
                      </c:pt>
                      <c:pt idx="5">
                        <c:v>0.71626519668735944</c:v>
                      </c:pt>
                      <c:pt idx="6">
                        <c:v>0.66917778173758524</c:v>
                      </c:pt>
                      <c:pt idx="7">
                        <c:v>0.62321374437845622</c:v>
                      </c:pt>
                      <c:pt idx="8">
                        <c:v>0.57921985224396033</c:v>
                      </c:pt>
                      <c:pt idx="9">
                        <c:v>0.53770741992951254</c:v>
                      </c:pt>
                      <c:pt idx="10">
                        <c:v>0.49621433563348005</c:v>
                      </c:pt>
                      <c:pt idx="11">
                        <c:v>0.45214174447766858</c:v>
                      </c:pt>
                      <c:pt idx="12">
                        <c:v>0.41843793415348379</c:v>
                      </c:pt>
                      <c:pt idx="13">
                        <c:v>0.39240246151637265</c:v>
                      </c:pt>
                      <c:pt idx="14">
                        <c:v>0.37039352909534828</c:v>
                      </c:pt>
                      <c:pt idx="15">
                        <c:v>0.34894097296729798</c:v>
                      </c:pt>
                      <c:pt idx="16">
                        <c:v>0.32553834612351884</c:v>
                      </c:pt>
                      <c:pt idx="17">
                        <c:v>0.30235366427430821</c:v>
                      </c:pt>
                      <c:pt idx="18">
                        <c:v>0.27861295345476511</c:v>
                      </c:pt>
                      <c:pt idx="19">
                        <c:v>0.25672491160401384</c:v>
                      </c:pt>
                      <c:pt idx="20">
                        <c:v>0.23648490638378283</c:v>
                      </c:pt>
                      <c:pt idx="21">
                        <c:v>0.21772803709625593</c:v>
                      </c:pt>
                      <c:pt idx="22">
                        <c:v>0.20033670746611831</c:v>
                      </c:pt>
                      <c:pt idx="23">
                        <c:v>0.18421341632187052</c:v>
                      </c:pt>
                      <c:pt idx="24">
                        <c:v>0.16927140370176322</c:v>
                      </c:pt>
                      <c:pt idx="25">
                        <c:v>0.15543151820685919</c:v>
                      </c:pt>
                      <c:pt idx="26">
                        <c:v>0.14262142723123172</c:v>
                      </c:pt>
                      <c:pt idx="27">
                        <c:v>0.13077249126329502</c:v>
                      </c:pt>
                      <c:pt idx="28">
                        <c:v>0.11982105072330013</c:v>
                      </c:pt>
                      <c:pt idx="29">
                        <c:v>0.1097065088583915</c:v>
                      </c:pt>
                      <c:pt idx="30">
                        <c:v>0.10037178217317519</c:v>
                      </c:pt>
                      <c:pt idx="31">
                        <c:v>9.1763334263452012E-2</c:v>
                      </c:pt>
                      <c:pt idx="32">
                        <c:v>8.3830966498902482E-2</c:v>
                      </c:pt>
                      <c:pt idx="33">
                        <c:v>7.6527042276302609E-2</c:v>
                      </c:pt>
                      <c:pt idx="34">
                        <c:v>6.9807059321933818E-2</c:v>
                      </c:pt>
                      <c:pt idx="35">
                        <c:v>6.3629061237396922E-2</c:v>
                      </c:pt>
                      <c:pt idx="36">
                        <c:v>5.7953805633936442E-2</c:v>
                      </c:pt>
                      <c:pt idx="37">
                        <c:v>5.274450467191906E-2</c:v>
                      </c:pt>
                      <c:pt idx="38">
                        <c:v>4.7966700946095925E-2</c:v>
                      </c:pt>
                      <c:pt idx="39">
                        <c:v>4.3588148934922022E-2</c:v>
                      </c:pt>
                      <c:pt idx="40">
                        <c:v>3.9578700718728752E-2</c:v>
                      </c:pt>
                      <c:pt idx="41">
                        <c:v>3.5910195481398365E-2</c:v>
                      </c:pt>
                      <c:pt idx="42">
                        <c:v>3.255635282610761E-2</c:v>
                      </c:pt>
                      <c:pt idx="43">
                        <c:v>2.9492669922044447E-2</c:v>
                      </c:pt>
                      <c:pt idx="44">
                        <c:v>2.6696322486033208E-2</c:v>
                      </c:pt>
                      <c:pt idx="45">
                        <c:v>2.4146069590754882E-2</c:v>
                      </c:pt>
                      <c:pt idx="46">
                        <c:v>2.1822162279741077E-2</c:v>
                      </c:pt>
                      <c:pt idx="47">
                        <c:v>1.9706255958568387E-2</c:v>
                      </c:pt>
                      <c:pt idx="48">
                        <c:v>1.7781326521692925E-2</c:v>
                      </c:pt>
                      <c:pt idx="49">
                        <c:v>1.6031590165147713E-2</c:v>
                      </c:pt>
                      <c:pt idx="50">
                        <c:v>1.4442426826877772E-2</c:v>
                      </c:pt>
                      <c:pt idx="51">
                        <c:v>1.3000307188804332E-2</c:v>
                      </c:pt>
                      <c:pt idx="52">
                        <c:v>1.1692723167781085E-2</c:v>
                      </c:pt>
                      <c:pt idx="53">
                        <c:v>1.0508121816419063E-2</c:v>
                      </c:pt>
                      <c:pt idx="54">
                        <c:v>9.4358425492956886E-3</c:v>
                      </c:pt>
                      <c:pt idx="55">
                        <c:v>8.4660576053078671E-3</c:v>
                      </c:pt>
                      <c:pt idx="56">
                        <c:v>7.5897156528561358E-3</c:v>
                      </c:pt>
                      <c:pt idx="57">
                        <c:v>6.7984884411312757E-3</c:v>
                      </c:pt>
                      <c:pt idx="58">
                        <c:v>6.084720397989107E-3</c:v>
                      </c:pt>
                      <c:pt idx="59">
                        <c:v>5.4413810727139801E-3</c:v>
                      </c:pt>
                      <c:pt idx="60">
                        <c:v>4.8620203203558199E-3</c:v>
                      </c:pt>
                      <c:pt idx="61">
                        <c:v>4.3407261232474049E-3</c:v>
                      </c:pt>
                    </c:numCache>
                  </c:numRef>
                </c:yVal>
                <c:smooth val="0"/>
                <c:extLst xmlns:c15="http://schemas.microsoft.com/office/drawing/2012/chart">
                  <c:ext xmlns:c16="http://schemas.microsoft.com/office/drawing/2014/chart" uri="{C3380CC4-5D6E-409C-BE32-E72D297353CC}">
                    <c16:uniqueId val="{00000022-45B7-4EA5-A0EB-4992AB281C7C}"/>
                  </c:ext>
                </c:extLst>
              </c15:ser>
            </c15:filteredScatterSeries>
            <c15:filteredScatterSeries>
              <c15:ser>
                <c:idx val="30"/>
                <c:order val="31"/>
                <c:tx>
                  <c:strRef>
                    <c:extLst xmlns:c15="http://schemas.microsoft.com/office/drawing/2012/chart">
                      <c:ext xmlns:c15="http://schemas.microsoft.com/office/drawing/2012/chart" uri="{02D57815-91ED-43cb-92C2-25804820EDAC}">
                        <c15:formulaRef>
                          <c15:sqref>'Figure 37'!$AO$5</c15:sqref>
                        </c15:formulaRef>
                      </c:ext>
                    </c:extLst>
                    <c:strCache>
                      <c:ptCount val="1"/>
                      <c:pt idx="0">
                        <c:v>BC_OVER_DEL_3200</c:v>
                      </c:pt>
                    </c:strCache>
                  </c:strRef>
                </c:tx>
                <c:spPr>
                  <a:ln w="19050" cap="rnd">
                    <a:solidFill>
                      <a:schemeClr val="accent1">
                        <a:lumMod val="5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37'!$AO$6:$AO$67</c15:sqref>
                        </c15:formulaRef>
                      </c:ext>
                    </c:extLst>
                    <c:numCache>
                      <c:formatCode>0.0</c:formatCode>
                      <c:ptCount val="62"/>
                      <c:pt idx="0">
                        <c:v>0.76354126163955061</c:v>
                      </c:pt>
                      <c:pt idx="1">
                        <c:v>0.71626519668735944</c:v>
                      </c:pt>
                      <c:pt idx="2">
                        <c:v>0.66917778173758524</c:v>
                      </c:pt>
                      <c:pt idx="3">
                        <c:v>0.62321374437845622</c:v>
                      </c:pt>
                      <c:pt idx="4">
                        <c:v>0.57921985224396033</c:v>
                      </c:pt>
                      <c:pt idx="5">
                        <c:v>0.53770741992951254</c:v>
                      </c:pt>
                      <c:pt idx="6">
                        <c:v>0.49621433563348005</c:v>
                      </c:pt>
                      <c:pt idx="7">
                        <c:v>0.45214174447766858</c:v>
                      </c:pt>
                      <c:pt idx="8">
                        <c:v>0.41843793415348379</c:v>
                      </c:pt>
                      <c:pt idx="9">
                        <c:v>0.39240246151637265</c:v>
                      </c:pt>
                      <c:pt idx="10">
                        <c:v>0.37039352909534828</c:v>
                      </c:pt>
                      <c:pt idx="11">
                        <c:v>0.34894097296729798</c:v>
                      </c:pt>
                      <c:pt idx="12">
                        <c:v>0.32553834612351884</c:v>
                      </c:pt>
                      <c:pt idx="13">
                        <c:v>0.30235366427430821</c:v>
                      </c:pt>
                      <c:pt idx="14">
                        <c:v>0.27861295345476511</c:v>
                      </c:pt>
                      <c:pt idx="15">
                        <c:v>0.25672491160401384</c:v>
                      </c:pt>
                      <c:pt idx="16">
                        <c:v>0.23648490638378283</c:v>
                      </c:pt>
                      <c:pt idx="17">
                        <c:v>0.21772803709625593</c:v>
                      </c:pt>
                      <c:pt idx="18">
                        <c:v>0.20033670746611831</c:v>
                      </c:pt>
                      <c:pt idx="19">
                        <c:v>0.18421341632187052</c:v>
                      </c:pt>
                      <c:pt idx="20">
                        <c:v>0.16927140370176322</c:v>
                      </c:pt>
                      <c:pt idx="21">
                        <c:v>0.15543151820685919</c:v>
                      </c:pt>
                      <c:pt idx="22">
                        <c:v>0.14262142723123172</c:v>
                      </c:pt>
                      <c:pt idx="23">
                        <c:v>0.13077249126329502</c:v>
                      </c:pt>
                      <c:pt idx="24">
                        <c:v>0.11982105072330013</c:v>
                      </c:pt>
                      <c:pt idx="25">
                        <c:v>0.1097065088583915</c:v>
                      </c:pt>
                      <c:pt idx="26">
                        <c:v>0.10037178217317519</c:v>
                      </c:pt>
                      <c:pt idx="27">
                        <c:v>9.1763334263452012E-2</c:v>
                      </c:pt>
                      <c:pt idx="28">
                        <c:v>8.3830966498902482E-2</c:v>
                      </c:pt>
                      <c:pt idx="29">
                        <c:v>7.6527042276302609E-2</c:v>
                      </c:pt>
                      <c:pt idx="30">
                        <c:v>6.9807059321933818E-2</c:v>
                      </c:pt>
                      <c:pt idx="31">
                        <c:v>6.3629061237396922E-2</c:v>
                      </c:pt>
                      <c:pt idx="32">
                        <c:v>5.7953805633936442E-2</c:v>
                      </c:pt>
                      <c:pt idx="33">
                        <c:v>5.274450467191906E-2</c:v>
                      </c:pt>
                      <c:pt idx="34">
                        <c:v>4.7966700946095925E-2</c:v>
                      </c:pt>
                      <c:pt idx="35">
                        <c:v>4.3588148934922022E-2</c:v>
                      </c:pt>
                      <c:pt idx="36">
                        <c:v>3.9578700718728752E-2</c:v>
                      </c:pt>
                      <c:pt idx="37">
                        <c:v>3.5910195481398365E-2</c:v>
                      </c:pt>
                      <c:pt idx="38">
                        <c:v>3.255635282610761E-2</c:v>
                      </c:pt>
                      <c:pt idx="39">
                        <c:v>2.9492669922044447E-2</c:v>
                      </c:pt>
                      <c:pt idx="40">
                        <c:v>2.6696322486033208E-2</c:v>
                      </c:pt>
                      <c:pt idx="41">
                        <c:v>2.4146069590754882E-2</c:v>
                      </c:pt>
                      <c:pt idx="42">
                        <c:v>2.1822162279741077E-2</c:v>
                      </c:pt>
                      <c:pt idx="43">
                        <c:v>1.9706255958568387E-2</c:v>
                      </c:pt>
                      <c:pt idx="44">
                        <c:v>1.7781326521692925E-2</c:v>
                      </c:pt>
                      <c:pt idx="45">
                        <c:v>1.6031590165147713E-2</c:v>
                      </c:pt>
                      <c:pt idx="46">
                        <c:v>1.4442426826877772E-2</c:v>
                      </c:pt>
                      <c:pt idx="47">
                        <c:v>1.3000307188804332E-2</c:v>
                      </c:pt>
                      <c:pt idx="48">
                        <c:v>1.1692723167781085E-2</c:v>
                      </c:pt>
                      <c:pt idx="49">
                        <c:v>1.0508121816419063E-2</c:v>
                      </c:pt>
                      <c:pt idx="50">
                        <c:v>9.4358425492956886E-3</c:v>
                      </c:pt>
                      <c:pt idx="51">
                        <c:v>8.4660576053078671E-3</c:v>
                      </c:pt>
                      <c:pt idx="52">
                        <c:v>7.5897156528561358E-3</c:v>
                      </c:pt>
                      <c:pt idx="53">
                        <c:v>6.7984884411312757E-3</c:v>
                      </c:pt>
                      <c:pt idx="54">
                        <c:v>6.084720397989107E-3</c:v>
                      </c:pt>
                      <c:pt idx="55">
                        <c:v>5.4413810727139801E-3</c:v>
                      </c:pt>
                      <c:pt idx="56">
                        <c:v>4.8620203203558199E-3</c:v>
                      </c:pt>
                      <c:pt idx="57">
                        <c:v>4.3407261232474049E-3</c:v>
                      </c:pt>
                      <c:pt idx="58">
                        <c:v>3.8720849447347445E-3</c:v>
                      </c:pt>
                      <c:pt idx="59">
                        <c:v>3.4511445100502808E-3</c:v>
                      </c:pt>
                      <c:pt idx="60">
                        <c:v>3.0733789095922022E-3</c:v>
                      </c:pt>
                      <c:pt idx="61">
                        <c:v>2.7346559206091062E-3</c:v>
                      </c:pt>
                    </c:numCache>
                  </c:numRef>
                </c:yVal>
                <c:smooth val="0"/>
                <c:extLst xmlns:c15="http://schemas.microsoft.com/office/drawing/2012/chart">
                  <c:ext xmlns:c16="http://schemas.microsoft.com/office/drawing/2014/chart" uri="{C3380CC4-5D6E-409C-BE32-E72D297353CC}">
                    <c16:uniqueId val="{00000023-45B7-4EA5-A0EB-4992AB281C7C}"/>
                  </c:ext>
                </c:extLst>
              </c15:ser>
            </c15:filteredScatterSeries>
            <c15:filteredScatterSeries>
              <c15:ser>
                <c:idx val="31"/>
                <c:order val="32"/>
                <c:tx>
                  <c:strRef>
                    <c:extLst xmlns:c15="http://schemas.microsoft.com/office/drawing/2012/chart">
                      <c:ext xmlns:c15="http://schemas.microsoft.com/office/drawing/2012/chart" uri="{02D57815-91ED-43cb-92C2-25804820EDAC}">
                        <c15:formulaRef>
                          <c15:sqref>'Figure 37'!$AP$5</c15:sqref>
                        </c15:formulaRef>
                      </c:ext>
                    </c:extLst>
                    <c:strCache>
                      <c:ptCount val="1"/>
                      <c:pt idx="0">
                        <c:v>BC_OVER_DEL_3600</c:v>
                      </c:pt>
                    </c:strCache>
                  </c:strRef>
                </c:tx>
                <c:spPr>
                  <a:ln w="19050" cap="rnd">
                    <a:solidFill>
                      <a:schemeClr val="accent2">
                        <a:lumMod val="5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37'!$AP$6:$AP$67</c15:sqref>
                        </c15:formulaRef>
                      </c:ext>
                    </c:extLst>
                    <c:numCache>
                      <c:formatCode>0.0</c:formatCode>
                      <c:ptCount val="62"/>
                      <c:pt idx="0">
                        <c:v>0.57921985224396033</c:v>
                      </c:pt>
                      <c:pt idx="1">
                        <c:v>0.53770741992951254</c:v>
                      </c:pt>
                      <c:pt idx="2">
                        <c:v>0.49621433563348005</c:v>
                      </c:pt>
                      <c:pt idx="3">
                        <c:v>0.45214174447766858</c:v>
                      </c:pt>
                      <c:pt idx="4">
                        <c:v>0.41843793415348379</c:v>
                      </c:pt>
                      <c:pt idx="5">
                        <c:v>0.39240246151637265</c:v>
                      </c:pt>
                      <c:pt idx="6">
                        <c:v>0.37039352909534828</c:v>
                      </c:pt>
                      <c:pt idx="7">
                        <c:v>0.34894097296729798</c:v>
                      </c:pt>
                      <c:pt idx="8">
                        <c:v>0.32553834612351884</c:v>
                      </c:pt>
                      <c:pt idx="9">
                        <c:v>0.30235366427430821</c:v>
                      </c:pt>
                      <c:pt idx="10">
                        <c:v>0.27861295345476511</c:v>
                      </c:pt>
                      <c:pt idx="11">
                        <c:v>0.25672491160401384</c:v>
                      </c:pt>
                      <c:pt idx="12">
                        <c:v>0.23648490638378283</c:v>
                      </c:pt>
                      <c:pt idx="13">
                        <c:v>0.21772803709625593</c:v>
                      </c:pt>
                      <c:pt idx="14">
                        <c:v>0.20033670746611831</c:v>
                      </c:pt>
                      <c:pt idx="15">
                        <c:v>0.18421341632187052</c:v>
                      </c:pt>
                      <c:pt idx="16">
                        <c:v>0.16927140370176322</c:v>
                      </c:pt>
                      <c:pt idx="17">
                        <c:v>0.15543151820685919</c:v>
                      </c:pt>
                      <c:pt idx="18">
                        <c:v>0.14262142723123172</c:v>
                      </c:pt>
                      <c:pt idx="19">
                        <c:v>0.13077249126329502</c:v>
                      </c:pt>
                      <c:pt idx="20">
                        <c:v>0.11982105072330013</c:v>
                      </c:pt>
                      <c:pt idx="21">
                        <c:v>0.1097065088583915</c:v>
                      </c:pt>
                      <c:pt idx="22">
                        <c:v>0.10037178217317519</c:v>
                      </c:pt>
                      <c:pt idx="23">
                        <c:v>9.1763334263452012E-2</c:v>
                      </c:pt>
                      <c:pt idx="24">
                        <c:v>8.3830966498902482E-2</c:v>
                      </c:pt>
                      <c:pt idx="25">
                        <c:v>7.6527042276302609E-2</c:v>
                      </c:pt>
                      <c:pt idx="26">
                        <c:v>6.9807059321933818E-2</c:v>
                      </c:pt>
                      <c:pt idx="27">
                        <c:v>6.3629061237396922E-2</c:v>
                      </c:pt>
                      <c:pt idx="28">
                        <c:v>5.7953805633936442E-2</c:v>
                      </c:pt>
                      <c:pt idx="29">
                        <c:v>5.274450467191906E-2</c:v>
                      </c:pt>
                      <c:pt idx="30">
                        <c:v>4.7966700946095925E-2</c:v>
                      </c:pt>
                      <c:pt idx="31">
                        <c:v>4.3588148934922022E-2</c:v>
                      </c:pt>
                      <c:pt idx="32">
                        <c:v>3.9578700718728752E-2</c:v>
                      </c:pt>
                      <c:pt idx="33">
                        <c:v>3.5910195481398365E-2</c:v>
                      </c:pt>
                      <c:pt idx="34">
                        <c:v>3.255635282610761E-2</c:v>
                      </c:pt>
                      <c:pt idx="35">
                        <c:v>2.9492669922044447E-2</c:v>
                      </c:pt>
                      <c:pt idx="36">
                        <c:v>2.6696322486033208E-2</c:v>
                      </c:pt>
                      <c:pt idx="37">
                        <c:v>2.4146069590754882E-2</c:v>
                      </c:pt>
                      <c:pt idx="38">
                        <c:v>2.1822162279741077E-2</c:v>
                      </c:pt>
                      <c:pt idx="39">
                        <c:v>1.9706255958568387E-2</c:v>
                      </c:pt>
                      <c:pt idx="40">
                        <c:v>1.7781326521692925E-2</c:v>
                      </c:pt>
                      <c:pt idx="41">
                        <c:v>1.6031590165147713E-2</c:v>
                      </c:pt>
                      <c:pt idx="42">
                        <c:v>1.4442426826877772E-2</c:v>
                      </c:pt>
                      <c:pt idx="43">
                        <c:v>1.3000307188804332E-2</c:v>
                      </c:pt>
                      <c:pt idx="44">
                        <c:v>1.1692723167781085E-2</c:v>
                      </c:pt>
                      <c:pt idx="45">
                        <c:v>1.0508121816419063E-2</c:v>
                      </c:pt>
                      <c:pt idx="46">
                        <c:v>9.4358425492956886E-3</c:v>
                      </c:pt>
                      <c:pt idx="47">
                        <c:v>8.4660576053078671E-3</c:v>
                      </c:pt>
                      <c:pt idx="48">
                        <c:v>7.5897156528561358E-3</c:v>
                      </c:pt>
                      <c:pt idx="49">
                        <c:v>6.7984884411312757E-3</c:v>
                      </c:pt>
                      <c:pt idx="50">
                        <c:v>6.084720397989107E-3</c:v>
                      </c:pt>
                      <c:pt idx="51">
                        <c:v>5.4413810727139801E-3</c:v>
                      </c:pt>
                      <c:pt idx="52">
                        <c:v>4.8620203203558199E-3</c:v>
                      </c:pt>
                      <c:pt idx="53">
                        <c:v>4.3407261232474049E-3</c:v>
                      </c:pt>
                      <c:pt idx="54">
                        <c:v>3.8720849447347445E-3</c:v>
                      </c:pt>
                      <c:pt idx="55">
                        <c:v>3.4511445100502808E-3</c:v>
                      </c:pt>
                      <c:pt idx="56">
                        <c:v>3.0733789095922022E-3</c:v>
                      </c:pt>
                      <c:pt idx="57">
                        <c:v>2.7346559206091062E-3</c:v>
                      </c:pt>
                      <c:pt idx="58">
                        <c:v>2.4312064443938303E-3</c:v>
                      </c:pt>
                      <c:pt idx="59">
                        <c:v>2.1595959575295364E-3</c:v>
                      </c:pt>
                      <c:pt idx="60">
                        <c:v>1.9166978774722686E-3</c:v>
                      </c:pt>
                      <c:pt idx="61">
                        <c:v>1.6996687447646823E-3</c:v>
                      </c:pt>
                    </c:numCache>
                  </c:numRef>
                </c:yVal>
                <c:smooth val="0"/>
                <c:extLst xmlns:c15="http://schemas.microsoft.com/office/drawing/2012/chart">
                  <c:ext xmlns:c16="http://schemas.microsoft.com/office/drawing/2014/chart" uri="{C3380CC4-5D6E-409C-BE32-E72D297353CC}">
                    <c16:uniqueId val="{00000024-45B7-4EA5-A0EB-4992AB281C7C}"/>
                  </c:ext>
                </c:extLst>
              </c15:ser>
            </c15:filteredScatterSeries>
            <c15:filteredScatterSeries>
              <c15:ser>
                <c:idx val="32"/>
                <c:order val="33"/>
                <c:tx>
                  <c:strRef>
                    <c:extLst xmlns:c15="http://schemas.microsoft.com/office/drawing/2012/chart">
                      <c:ext xmlns:c15="http://schemas.microsoft.com/office/drawing/2012/chart" uri="{02D57815-91ED-43cb-92C2-25804820EDAC}">
                        <c15:formulaRef>
                          <c15:sqref>'Figure 37'!$AQ$5</c15:sqref>
                        </c15:formulaRef>
                      </c:ext>
                    </c:extLst>
                    <c:strCache>
                      <c:ptCount val="1"/>
                      <c:pt idx="0">
                        <c:v>BC_OVER_DEL_4000</c:v>
                      </c:pt>
                    </c:strCache>
                  </c:strRef>
                </c:tx>
                <c:spPr>
                  <a:ln w="19050" cap="rnd">
                    <a:solidFill>
                      <a:schemeClr val="accent3">
                        <a:lumMod val="5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37'!$AQ$6:$AQ$67</c15:sqref>
                        </c15:formulaRef>
                      </c:ext>
                    </c:extLst>
                    <c:numCache>
                      <c:formatCode>0.0</c:formatCode>
                      <c:ptCount val="62"/>
                      <c:pt idx="0">
                        <c:v>0.41843793415348379</c:v>
                      </c:pt>
                      <c:pt idx="1">
                        <c:v>0.39240246151637265</c:v>
                      </c:pt>
                      <c:pt idx="2">
                        <c:v>0.37039352909534828</c:v>
                      </c:pt>
                      <c:pt idx="3">
                        <c:v>0.34894097296729798</c:v>
                      </c:pt>
                      <c:pt idx="4">
                        <c:v>0.32553834612351884</c:v>
                      </c:pt>
                      <c:pt idx="5">
                        <c:v>0.30235366427430821</c:v>
                      </c:pt>
                      <c:pt idx="6">
                        <c:v>0.27861295345476511</c:v>
                      </c:pt>
                      <c:pt idx="7">
                        <c:v>0.25672491160401384</c:v>
                      </c:pt>
                      <c:pt idx="8">
                        <c:v>0.23648490638378283</c:v>
                      </c:pt>
                      <c:pt idx="9">
                        <c:v>0.21772803709625593</c:v>
                      </c:pt>
                      <c:pt idx="10">
                        <c:v>0.20033670746611831</c:v>
                      </c:pt>
                      <c:pt idx="11">
                        <c:v>0.18421341632187052</c:v>
                      </c:pt>
                      <c:pt idx="12">
                        <c:v>0.16927140370176322</c:v>
                      </c:pt>
                      <c:pt idx="13">
                        <c:v>0.15543151820685919</c:v>
                      </c:pt>
                      <c:pt idx="14">
                        <c:v>0.14262142723123172</c:v>
                      </c:pt>
                      <c:pt idx="15">
                        <c:v>0.13077249126329502</c:v>
                      </c:pt>
                      <c:pt idx="16">
                        <c:v>0.11982105072330013</c:v>
                      </c:pt>
                      <c:pt idx="17">
                        <c:v>0.1097065088583915</c:v>
                      </c:pt>
                      <c:pt idx="18">
                        <c:v>0.10037178217317519</c:v>
                      </c:pt>
                      <c:pt idx="19">
                        <c:v>9.1763334263452012E-2</c:v>
                      </c:pt>
                      <c:pt idx="20">
                        <c:v>8.3830966498902482E-2</c:v>
                      </c:pt>
                      <c:pt idx="21">
                        <c:v>7.6527042276302609E-2</c:v>
                      </c:pt>
                      <c:pt idx="22">
                        <c:v>6.9807059321933818E-2</c:v>
                      </c:pt>
                      <c:pt idx="23">
                        <c:v>6.3629061237396922E-2</c:v>
                      </c:pt>
                      <c:pt idx="24">
                        <c:v>5.7953805633936442E-2</c:v>
                      </c:pt>
                      <c:pt idx="25">
                        <c:v>5.274450467191906E-2</c:v>
                      </c:pt>
                      <c:pt idx="26">
                        <c:v>4.7966700946095925E-2</c:v>
                      </c:pt>
                      <c:pt idx="27">
                        <c:v>4.3588148934922022E-2</c:v>
                      </c:pt>
                      <c:pt idx="28">
                        <c:v>3.9578700718728752E-2</c:v>
                      </c:pt>
                      <c:pt idx="29">
                        <c:v>3.5910195481398365E-2</c:v>
                      </c:pt>
                      <c:pt idx="30">
                        <c:v>3.255635282610761E-2</c:v>
                      </c:pt>
                      <c:pt idx="31">
                        <c:v>2.9492669922044447E-2</c:v>
                      </c:pt>
                      <c:pt idx="32">
                        <c:v>2.6696322486033208E-2</c:v>
                      </c:pt>
                      <c:pt idx="33">
                        <c:v>2.4146069590754882E-2</c:v>
                      </c:pt>
                      <c:pt idx="34">
                        <c:v>2.1822162279741077E-2</c:v>
                      </c:pt>
                      <c:pt idx="35">
                        <c:v>1.9706255958568387E-2</c:v>
                      </c:pt>
                      <c:pt idx="36">
                        <c:v>1.7781326521692925E-2</c:v>
                      </c:pt>
                      <c:pt idx="37">
                        <c:v>1.6031590165147713E-2</c:v>
                      </c:pt>
                      <c:pt idx="38">
                        <c:v>1.4442426826877772E-2</c:v>
                      </c:pt>
                      <c:pt idx="39">
                        <c:v>1.3000307188804332E-2</c:v>
                      </c:pt>
                      <c:pt idx="40">
                        <c:v>1.1692723167781085E-2</c:v>
                      </c:pt>
                      <c:pt idx="41">
                        <c:v>1.0508121816419063E-2</c:v>
                      </c:pt>
                      <c:pt idx="42">
                        <c:v>9.4358425492956886E-3</c:v>
                      </c:pt>
                      <c:pt idx="43">
                        <c:v>8.4660576053078671E-3</c:v>
                      </c:pt>
                      <c:pt idx="44">
                        <c:v>7.5897156528561358E-3</c:v>
                      </c:pt>
                      <c:pt idx="45">
                        <c:v>6.7984884411312757E-3</c:v>
                      </c:pt>
                      <c:pt idx="46">
                        <c:v>6.084720397989107E-3</c:v>
                      </c:pt>
                      <c:pt idx="47">
                        <c:v>5.4413810727139801E-3</c:v>
                      </c:pt>
                      <c:pt idx="48">
                        <c:v>4.8620203203558199E-3</c:v>
                      </c:pt>
                      <c:pt idx="49">
                        <c:v>4.3407261232474049E-3</c:v>
                      </c:pt>
                      <c:pt idx="50">
                        <c:v>3.8720849447347445E-3</c:v>
                      </c:pt>
                      <c:pt idx="51">
                        <c:v>3.4511445100502808E-3</c:v>
                      </c:pt>
                      <c:pt idx="52">
                        <c:v>3.0733789095922022E-3</c:v>
                      </c:pt>
                      <c:pt idx="53">
                        <c:v>2.7346559206091062E-3</c:v>
                      </c:pt>
                      <c:pt idx="54">
                        <c:v>2.4312064443938303E-3</c:v>
                      </c:pt>
                      <c:pt idx="55">
                        <c:v>2.1595959575295364E-3</c:v>
                      </c:pt>
                      <c:pt idx="56">
                        <c:v>1.9166978774722686E-3</c:v>
                      </c:pt>
                      <c:pt idx="57">
                        <c:v>1.6996687447646823E-3</c:v>
                      </c:pt>
                      <c:pt idx="58">
                        <c:v>1.5059251264241589E-3</c:v>
                      </c:pt>
                      <c:pt idx="59">
                        <c:v>1.3331221475046293E-3</c:v>
                      </c:pt>
                      <c:pt idx="60">
                        <c:v>1.179133560466011E-3</c:v>
                      </c:pt>
                      <c:pt idx="61">
                        <c:v>1.0420332647702668E-3</c:v>
                      </c:pt>
                    </c:numCache>
                  </c:numRef>
                </c:yVal>
                <c:smooth val="0"/>
                <c:extLst xmlns:c15="http://schemas.microsoft.com/office/drawing/2012/chart">
                  <c:ext xmlns:c16="http://schemas.microsoft.com/office/drawing/2014/chart" uri="{C3380CC4-5D6E-409C-BE32-E72D297353CC}">
                    <c16:uniqueId val="{00000025-45B7-4EA5-A0EB-4992AB281C7C}"/>
                  </c:ext>
                </c:extLst>
              </c15:ser>
            </c15:filteredScatterSeries>
            <c15:filteredScatterSeries>
              <c15:ser>
                <c:idx val="33"/>
                <c:order val="34"/>
                <c:tx>
                  <c:strRef>
                    <c:extLst xmlns:c15="http://schemas.microsoft.com/office/drawing/2012/chart">
                      <c:ext xmlns:c15="http://schemas.microsoft.com/office/drawing/2012/chart" uri="{02D57815-91ED-43cb-92C2-25804820EDAC}">
                        <c15:formulaRef>
                          <c15:sqref>'Figure 37'!$AR$5</c15:sqref>
                        </c15:formulaRef>
                      </c:ext>
                    </c:extLst>
                    <c:strCache>
                      <c:ptCount val="1"/>
                      <c:pt idx="0">
                        <c:v>BC_OVER_DEL_4400</c:v>
                      </c:pt>
                    </c:strCache>
                  </c:strRef>
                </c:tx>
                <c:spPr>
                  <a:ln w="19050" cap="rnd">
                    <a:solidFill>
                      <a:schemeClr val="accent4">
                        <a:lumMod val="5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37'!$I$6:$I$67</c15:sqref>
                        </c15:formulaRef>
                      </c:ext>
                    </c:extLst>
                    <c:numCache>
                      <c:formatCode>#,##0</c:formatCode>
                      <c:ptCount val="62"/>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numCache>
                  </c:numRef>
                </c:xVal>
                <c:yVal>
                  <c:numRef>
                    <c:extLst xmlns:c15="http://schemas.microsoft.com/office/drawing/2012/chart">
                      <c:ext xmlns:c15="http://schemas.microsoft.com/office/drawing/2012/chart" uri="{02D57815-91ED-43cb-92C2-25804820EDAC}">
                        <c15:formulaRef>
                          <c15:sqref>'Figure 37'!$AR$6:$AR$67</c15:sqref>
                        </c15:formulaRef>
                      </c:ext>
                    </c:extLst>
                    <c:numCache>
                      <c:formatCode>0.0</c:formatCode>
                      <c:ptCount val="62"/>
                      <c:pt idx="0">
                        <c:v>0.32553834612351884</c:v>
                      </c:pt>
                      <c:pt idx="1">
                        <c:v>0.30235366427430821</c:v>
                      </c:pt>
                      <c:pt idx="2">
                        <c:v>0.27861295345476511</c:v>
                      </c:pt>
                      <c:pt idx="3">
                        <c:v>0.25672491160401384</c:v>
                      </c:pt>
                      <c:pt idx="4">
                        <c:v>0.23648490638378283</c:v>
                      </c:pt>
                      <c:pt idx="5">
                        <c:v>0.21772803709625593</c:v>
                      </c:pt>
                      <c:pt idx="6">
                        <c:v>0.20033670746611831</c:v>
                      </c:pt>
                      <c:pt idx="7">
                        <c:v>0.18421341632187052</c:v>
                      </c:pt>
                      <c:pt idx="8">
                        <c:v>0.16927140370176322</c:v>
                      </c:pt>
                      <c:pt idx="9">
                        <c:v>0.15543151820685919</c:v>
                      </c:pt>
                      <c:pt idx="10">
                        <c:v>0.14262142723123172</c:v>
                      </c:pt>
                      <c:pt idx="11">
                        <c:v>0.13077249126329502</c:v>
                      </c:pt>
                      <c:pt idx="12">
                        <c:v>0.11982105072330013</c:v>
                      </c:pt>
                      <c:pt idx="13">
                        <c:v>0.1097065088583915</c:v>
                      </c:pt>
                      <c:pt idx="14">
                        <c:v>0.10037178217317519</c:v>
                      </c:pt>
                      <c:pt idx="15">
                        <c:v>9.1763334263452012E-2</c:v>
                      </c:pt>
                      <c:pt idx="16">
                        <c:v>8.3830966498902482E-2</c:v>
                      </c:pt>
                      <c:pt idx="17">
                        <c:v>7.6527042276302609E-2</c:v>
                      </c:pt>
                      <c:pt idx="18">
                        <c:v>6.9807059321933818E-2</c:v>
                      </c:pt>
                      <c:pt idx="19">
                        <c:v>6.3629061237396922E-2</c:v>
                      </c:pt>
                      <c:pt idx="20">
                        <c:v>5.7953805633936442E-2</c:v>
                      </c:pt>
                      <c:pt idx="21">
                        <c:v>5.274450467191906E-2</c:v>
                      </c:pt>
                      <c:pt idx="22">
                        <c:v>4.7966700946095925E-2</c:v>
                      </c:pt>
                      <c:pt idx="23">
                        <c:v>4.3588148934922022E-2</c:v>
                      </c:pt>
                      <c:pt idx="24">
                        <c:v>3.9578700718728752E-2</c:v>
                      </c:pt>
                      <c:pt idx="25">
                        <c:v>3.5910195481398365E-2</c:v>
                      </c:pt>
                      <c:pt idx="26">
                        <c:v>3.255635282610761E-2</c:v>
                      </c:pt>
                      <c:pt idx="27">
                        <c:v>2.9492669922044447E-2</c:v>
                      </c:pt>
                      <c:pt idx="28">
                        <c:v>2.6696322486033208E-2</c:v>
                      </c:pt>
                      <c:pt idx="29">
                        <c:v>2.4146069590754882E-2</c:v>
                      </c:pt>
                      <c:pt idx="30">
                        <c:v>2.1822162279741077E-2</c:v>
                      </c:pt>
                      <c:pt idx="31">
                        <c:v>1.9706255958568387E-2</c:v>
                      </c:pt>
                      <c:pt idx="32">
                        <c:v>1.7781326521692925E-2</c:v>
                      </c:pt>
                      <c:pt idx="33">
                        <c:v>1.6031590165147713E-2</c:v>
                      </c:pt>
                      <c:pt idx="34">
                        <c:v>1.4442426826877772E-2</c:v>
                      </c:pt>
                      <c:pt idx="35">
                        <c:v>1.3000307188804332E-2</c:v>
                      </c:pt>
                      <c:pt idx="36">
                        <c:v>1.1692723167781085E-2</c:v>
                      </c:pt>
                      <c:pt idx="37">
                        <c:v>1.0508121816419063E-2</c:v>
                      </c:pt>
                      <c:pt idx="38">
                        <c:v>9.4358425492956886E-3</c:v>
                      </c:pt>
                      <c:pt idx="39">
                        <c:v>8.4660576053078671E-3</c:v>
                      </c:pt>
                      <c:pt idx="40">
                        <c:v>7.5897156528561358E-3</c:v>
                      </c:pt>
                      <c:pt idx="41">
                        <c:v>6.7984884411312757E-3</c:v>
                      </c:pt>
                      <c:pt idx="42">
                        <c:v>6.084720397989107E-3</c:v>
                      </c:pt>
                      <c:pt idx="43">
                        <c:v>5.4413810727139801E-3</c:v>
                      </c:pt>
                      <c:pt idx="44">
                        <c:v>4.8620203203558199E-3</c:v>
                      </c:pt>
                      <c:pt idx="45">
                        <c:v>4.3407261232474049E-3</c:v>
                      </c:pt>
                      <c:pt idx="46">
                        <c:v>3.8720849447347445E-3</c:v>
                      </c:pt>
                      <c:pt idx="47">
                        <c:v>3.4511445100502808E-3</c:v>
                      </c:pt>
                      <c:pt idx="48">
                        <c:v>3.0733789095922022E-3</c:v>
                      </c:pt>
                      <c:pt idx="49">
                        <c:v>2.7346559206091062E-3</c:v>
                      </c:pt>
                      <c:pt idx="50">
                        <c:v>2.4312064443938303E-3</c:v>
                      </c:pt>
                      <c:pt idx="51">
                        <c:v>2.1595959575295364E-3</c:v>
                      </c:pt>
                      <c:pt idx="52">
                        <c:v>1.9166978774722686E-3</c:v>
                      </c:pt>
                      <c:pt idx="53">
                        <c:v>1.6996687447646823E-3</c:v>
                      </c:pt>
                      <c:pt idx="54">
                        <c:v>1.5059251264241589E-3</c:v>
                      </c:pt>
                      <c:pt idx="55">
                        <c:v>1.3331221475046293E-3</c:v>
                      </c:pt>
                      <c:pt idx="56">
                        <c:v>1.179133560466011E-3</c:v>
                      </c:pt>
                      <c:pt idx="57">
                        <c:v>1.0420332647702668E-3</c:v>
                      </c:pt>
                      <c:pt idx="58">
                        <c:v>9.2007819203226027E-4</c:v>
                      </c:pt>
                      <c:pt idx="59">
                        <c:v>8.1169247506169824E-4</c:v>
                      </c:pt>
                      <c:pt idx="60">
                        <c:v>7.1545282221598398E-4</c:v>
                      </c:pt>
                      <c:pt idx="61">
                        <c:v>6.300750216207318E-4</c:v>
                      </c:pt>
                    </c:numCache>
                  </c:numRef>
                </c:yVal>
                <c:smooth val="0"/>
                <c:extLst xmlns:c15="http://schemas.microsoft.com/office/drawing/2012/chart">
                  <c:ext xmlns:c16="http://schemas.microsoft.com/office/drawing/2014/chart" uri="{C3380CC4-5D6E-409C-BE32-E72D297353CC}">
                    <c16:uniqueId val="{00000026-45B7-4EA5-A0EB-4992AB281C7C}"/>
                  </c:ext>
                </c:extLst>
              </c15:ser>
            </c15:filteredScatterSeries>
          </c:ext>
        </c:extLst>
      </c:scatterChart>
      <c:valAx>
        <c:axId val="751401992"/>
        <c:scaling>
          <c:orientation val="minMax"/>
          <c:max val="9000"/>
          <c:min val="3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Capacity to Secure (GW)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1403304"/>
        <c:crosses val="autoZero"/>
        <c:crossBetween val="midCat"/>
        <c:dispUnits>
          <c:builtInUnit val="thousands"/>
        </c:dispUnits>
      </c:valAx>
      <c:valAx>
        <c:axId val="751403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LOLE (hours)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1401992"/>
        <c:crosses val="autoZero"/>
        <c:crossBetween val="midCat"/>
      </c:valAx>
      <c:spPr>
        <a:noFill/>
        <a:ln>
          <a:noFill/>
        </a:ln>
        <a:effectLst/>
      </c:spPr>
    </c:plotArea>
    <c:legend>
      <c:legendPos val="b"/>
      <c:layout>
        <c:manualLayout>
          <c:xMode val="edge"/>
          <c:yMode val="edge"/>
          <c:x val="0.12648092355289758"/>
          <c:y val="0.77351282881340733"/>
          <c:w val="0.86526649098722375"/>
          <c:h val="0.172989843551985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28269165740784"/>
          <c:y val="2.4888283319523336E-2"/>
          <c:w val="0.79718159221056339"/>
          <c:h val="0.64879724632099822"/>
        </c:manualLayout>
      </c:layout>
      <c:scatterChart>
        <c:scatterStyle val="lineMarker"/>
        <c:varyColors val="0"/>
        <c:ser>
          <c:idx val="6"/>
          <c:order val="0"/>
          <c:tx>
            <c:strRef>
              <c:f>'Figure 38'!$K$5</c:f>
              <c:strCache>
                <c:ptCount val="1"/>
                <c:pt idx="0">
                  <c:v>LW</c:v>
                </c:pt>
              </c:strCache>
            </c:strRef>
          </c:tx>
          <c:spPr>
            <a:ln w="19050" cap="rnd">
              <a:solidFill>
                <a:srgbClr val="C2CD23"/>
              </a:solidFill>
              <a:round/>
            </a:ln>
            <a:effectLst/>
          </c:spPr>
          <c:marker>
            <c:symbol val="none"/>
          </c:marker>
          <c:dPt>
            <c:idx val="1"/>
            <c:marker>
              <c:symbol val="none"/>
            </c:marker>
            <c:bubble3D val="0"/>
            <c:spPr>
              <a:ln w="19050" cap="rnd">
                <a:solidFill>
                  <a:srgbClr val="C2CD23"/>
                </a:solidFill>
                <a:prstDash val="solid"/>
                <a:round/>
              </a:ln>
              <a:effectLst/>
            </c:spPr>
            <c:extLst>
              <c:ext xmlns:c16="http://schemas.microsoft.com/office/drawing/2014/chart" uri="{C3380CC4-5D6E-409C-BE32-E72D297353CC}">
                <c16:uniqueId val="{00000001-A09F-4192-837A-450A551C5BD9}"/>
              </c:ext>
            </c:extLst>
          </c:dPt>
          <c:xVal>
            <c:numRef>
              <c:f>'Figure 38'!$J$6:$J$36</c:f>
              <c:numCache>
                <c:formatCode>#,##0</c:formatCode>
                <c:ptCount val="31"/>
                <c:pt idx="0">
                  <c:v>35400</c:v>
                </c:pt>
                <c:pt idx="1">
                  <c:v>39300</c:v>
                </c:pt>
                <c:pt idx="2">
                  <c:v>39700</c:v>
                </c:pt>
                <c:pt idx="3">
                  <c:v>40100</c:v>
                </c:pt>
                <c:pt idx="4">
                  <c:v>40100</c:v>
                </c:pt>
                <c:pt idx="5">
                  <c:v>40500</c:v>
                </c:pt>
                <c:pt idx="6">
                  <c:v>40900</c:v>
                </c:pt>
                <c:pt idx="7">
                  <c:v>41000</c:v>
                </c:pt>
                <c:pt idx="8">
                  <c:v>41300</c:v>
                </c:pt>
                <c:pt idx="9">
                  <c:v>41700</c:v>
                </c:pt>
                <c:pt idx="10">
                  <c:v>41700</c:v>
                </c:pt>
                <c:pt idx="11">
                  <c:v>42100</c:v>
                </c:pt>
                <c:pt idx="12">
                  <c:v>42500</c:v>
                </c:pt>
                <c:pt idx="13">
                  <c:v>42900</c:v>
                </c:pt>
                <c:pt idx="14">
                  <c:v>42900</c:v>
                </c:pt>
                <c:pt idx="15">
                  <c:v>43300</c:v>
                </c:pt>
                <c:pt idx="16">
                  <c:v>43700</c:v>
                </c:pt>
                <c:pt idx="17">
                  <c:v>44100</c:v>
                </c:pt>
                <c:pt idx="18">
                  <c:v>44500</c:v>
                </c:pt>
                <c:pt idx="19">
                  <c:v>44900</c:v>
                </c:pt>
                <c:pt idx="20">
                  <c:v>45000</c:v>
                </c:pt>
                <c:pt idx="21">
                  <c:v>45300</c:v>
                </c:pt>
                <c:pt idx="22">
                  <c:v>45700</c:v>
                </c:pt>
                <c:pt idx="23">
                  <c:v>46100</c:v>
                </c:pt>
                <c:pt idx="24">
                  <c:v>46500</c:v>
                </c:pt>
                <c:pt idx="25">
                  <c:v>46900</c:v>
                </c:pt>
                <c:pt idx="26">
                  <c:v>47000</c:v>
                </c:pt>
                <c:pt idx="27">
                  <c:v>47300</c:v>
                </c:pt>
                <c:pt idx="28">
                  <c:v>47700</c:v>
                </c:pt>
                <c:pt idx="29">
                  <c:v>48100</c:v>
                </c:pt>
                <c:pt idx="30">
                  <c:v>48200</c:v>
                </c:pt>
              </c:numCache>
            </c:numRef>
          </c:xVal>
          <c:yVal>
            <c:numRef>
              <c:f>'Figure 38'!$K$6:$K$36</c:f>
              <c:numCache>
                <c:formatCode>"$"0.00,,"m"</c:formatCode>
                <c:ptCount val="31"/>
                <c:pt idx="0">
                  <c:v>0</c:v>
                </c:pt>
                <c:pt idx="1">
                  <c:v>107473169.03429317</c:v>
                </c:pt>
                <c:pt idx="2">
                  <c:v>125310687.51382756</c:v>
                </c:pt>
                <c:pt idx="3">
                  <c:v>143595180.30064249</c:v>
                </c:pt>
                <c:pt idx="4">
                  <c:v>143595180.30064249</c:v>
                </c:pt>
                <c:pt idx="5">
                  <c:v>162223068.62575436</c:v>
                </c:pt>
                <c:pt idx="6">
                  <c:v>181112013.8445313</c:v>
                </c:pt>
                <c:pt idx="7">
                  <c:v>185867116.41909957</c:v>
                </c:pt>
                <c:pt idx="8">
                  <c:v>200197299.34115076</c:v>
                </c:pt>
                <c:pt idx="9">
                  <c:v>219428643.22123647</c:v>
                </c:pt>
                <c:pt idx="10">
                  <c:v>219428643.22123647</c:v>
                </c:pt>
                <c:pt idx="11">
                  <c:v>238767435.35613823</c:v>
                </c:pt>
                <c:pt idx="12">
                  <c:v>258184380.32021928</c:v>
                </c:pt>
                <c:pt idx="13">
                  <c:v>277657518.36556292</c:v>
                </c:pt>
                <c:pt idx="14">
                  <c:v>277657518.36556292</c:v>
                </c:pt>
                <c:pt idx="15">
                  <c:v>297170589.9422121</c:v>
                </c:pt>
                <c:pt idx="16">
                  <c:v>316711705.3094058</c:v>
                </c:pt>
                <c:pt idx="17">
                  <c:v>336272279.23206019</c:v>
                </c:pt>
                <c:pt idx="18">
                  <c:v>355846191.23491597</c:v>
                </c:pt>
                <c:pt idx="19">
                  <c:v>375429133.947891</c:v>
                </c:pt>
                <c:pt idx="20">
                  <c:v>380325906.92879462</c:v>
                </c:pt>
                <c:pt idx="21">
                  <c:v>395018115.25975442</c:v>
                </c:pt>
                <c:pt idx="22">
                  <c:v>414611083.86932158</c:v>
                </c:pt>
                <c:pt idx="23">
                  <c:v>434206652.00539136</c:v>
                </c:pt>
                <c:pt idx="24">
                  <c:v>453803893.27275443</c:v>
                </c:pt>
                <c:pt idx="25">
                  <c:v>473402197.5442946</c:v>
                </c:pt>
                <c:pt idx="26">
                  <c:v>478301889.68113017</c:v>
                </c:pt>
                <c:pt idx="27">
                  <c:v>493001168.40728211</c:v>
                </c:pt>
                <c:pt idx="28">
                  <c:v>512599696.04153752</c:v>
                </c:pt>
                <c:pt idx="29">
                  <c:v>532199696.04153752</c:v>
                </c:pt>
                <c:pt idx="30">
                  <c:v>537099696.04153752</c:v>
                </c:pt>
              </c:numCache>
            </c:numRef>
          </c:yVal>
          <c:smooth val="1"/>
          <c:extLst>
            <c:ext xmlns:c16="http://schemas.microsoft.com/office/drawing/2014/chart" uri="{C3380CC4-5D6E-409C-BE32-E72D297353CC}">
              <c16:uniqueId val="{00000002-A09F-4192-837A-450A551C5BD9}"/>
            </c:ext>
          </c:extLst>
        </c:ser>
        <c:ser>
          <c:idx val="10"/>
          <c:order val="1"/>
          <c:tx>
            <c:strRef>
              <c:f>'Figure 38'!$R$5:$R$5</c:f>
              <c:strCache>
                <c:ptCount val="1"/>
                <c:pt idx="0">
                  <c:v>CT</c:v>
                </c:pt>
              </c:strCache>
            </c:strRef>
          </c:tx>
          <c:spPr>
            <a:ln w="19050" cap="rnd">
              <a:solidFill>
                <a:srgbClr val="FFBF22"/>
              </a:solidFill>
              <a:round/>
            </a:ln>
            <a:effectLst/>
          </c:spPr>
          <c:marker>
            <c:symbol val="none"/>
          </c:marker>
          <c:xVal>
            <c:numRef>
              <c:f>'Figure 38'!$J$6:$J$36</c:f>
              <c:numCache>
                <c:formatCode>#,##0</c:formatCode>
                <c:ptCount val="31"/>
                <c:pt idx="0">
                  <c:v>35400</c:v>
                </c:pt>
                <c:pt idx="1">
                  <c:v>39300</c:v>
                </c:pt>
                <c:pt idx="2">
                  <c:v>39700</c:v>
                </c:pt>
                <c:pt idx="3">
                  <c:v>40100</c:v>
                </c:pt>
                <c:pt idx="4">
                  <c:v>40100</c:v>
                </c:pt>
                <c:pt idx="5">
                  <c:v>40500</c:v>
                </c:pt>
                <c:pt idx="6">
                  <c:v>40900</c:v>
                </c:pt>
                <c:pt idx="7">
                  <c:v>41000</c:v>
                </c:pt>
                <c:pt idx="8">
                  <c:v>41300</c:v>
                </c:pt>
                <c:pt idx="9">
                  <c:v>41700</c:v>
                </c:pt>
                <c:pt idx="10">
                  <c:v>41700</c:v>
                </c:pt>
                <c:pt idx="11">
                  <c:v>42100</c:v>
                </c:pt>
                <c:pt idx="12">
                  <c:v>42500</c:v>
                </c:pt>
                <c:pt idx="13">
                  <c:v>42900</c:v>
                </c:pt>
                <c:pt idx="14">
                  <c:v>42900</c:v>
                </c:pt>
                <c:pt idx="15">
                  <c:v>43300</c:v>
                </c:pt>
                <c:pt idx="16">
                  <c:v>43700</c:v>
                </c:pt>
                <c:pt idx="17">
                  <c:v>44100</c:v>
                </c:pt>
                <c:pt idx="18">
                  <c:v>44500</c:v>
                </c:pt>
                <c:pt idx="19">
                  <c:v>44900</c:v>
                </c:pt>
                <c:pt idx="20">
                  <c:v>45000</c:v>
                </c:pt>
                <c:pt idx="21">
                  <c:v>45300</c:v>
                </c:pt>
                <c:pt idx="22">
                  <c:v>45700</c:v>
                </c:pt>
                <c:pt idx="23">
                  <c:v>46100</c:v>
                </c:pt>
                <c:pt idx="24">
                  <c:v>46500</c:v>
                </c:pt>
                <c:pt idx="25">
                  <c:v>46900</c:v>
                </c:pt>
                <c:pt idx="26">
                  <c:v>47000</c:v>
                </c:pt>
                <c:pt idx="27">
                  <c:v>47300</c:v>
                </c:pt>
                <c:pt idx="28">
                  <c:v>47700</c:v>
                </c:pt>
                <c:pt idx="29">
                  <c:v>48100</c:v>
                </c:pt>
                <c:pt idx="30">
                  <c:v>48200</c:v>
                </c:pt>
              </c:numCache>
            </c:numRef>
          </c:xVal>
          <c:yVal>
            <c:numRef>
              <c:f>'Figure 38'!$R$6:$R$36</c:f>
              <c:numCache>
                <c:formatCode>"$"0.00,,"m"</c:formatCode>
                <c:ptCount val="31"/>
                <c:pt idx="0">
                  <c:v>1120840904.4217036</c:v>
                </c:pt>
                <c:pt idx="1">
                  <c:v>57347284.147574663</c:v>
                </c:pt>
                <c:pt idx="2">
                  <c:v>32265922.169470787</c:v>
                </c:pt>
                <c:pt idx="3">
                  <c:v>15581322.891180038</c:v>
                </c:pt>
                <c:pt idx="4">
                  <c:v>15581322.891180038</c:v>
                </c:pt>
                <c:pt idx="5">
                  <c:v>5109622.8310801983</c:v>
                </c:pt>
                <c:pt idx="6">
                  <c:v>441726.76811528206</c:v>
                </c:pt>
                <c:pt idx="7">
                  <c:v>0</c:v>
                </c:pt>
                <c:pt idx="8">
                  <c:v>203601.78059601784</c:v>
                </c:pt>
                <c:pt idx="9">
                  <c:v>3418894.1561594009</c:v>
                </c:pt>
                <c:pt idx="10">
                  <c:v>3418894.1561594009</c:v>
                </c:pt>
                <c:pt idx="11">
                  <c:v>9591446.6676132679</c:v>
                </c:pt>
                <c:pt idx="12">
                  <c:v>18554776.713339329</c:v>
                </c:pt>
                <c:pt idx="13">
                  <c:v>29586853.211457253</c:v>
                </c:pt>
                <c:pt idx="14">
                  <c:v>29586853.211457253</c:v>
                </c:pt>
                <c:pt idx="15">
                  <c:v>42343301.634171724</c:v>
                </c:pt>
                <c:pt idx="16">
                  <c:v>56554089.224882364</c:v>
                </c:pt>
                <c:pt idx="17">
                  <c:v>71944008.275518656</c:v>
                </c:pt>
                <c:pt idx="18">
                  <c:v>88282771.879565001</c:v>
                </c:pt>
                <c:pt idx="19">
                  <c:v>105378379.66052556</c:v>
                </c:pt>
                <c:pt idx="20">
                  <c:v>109751286.8988502</c:v>
                </c:pt>
                <c:pt idx="21">
                  <c:v>123072249.56273007</c:v>
                </c:pt>
                <c:pt idx="22">
                  <c:v>141234659.25783038</c:v>
                </c:pt>
                <c:pt idx="23">
                  <c:v>159760539.18614268</c:v>
                </c:pt>
                <c:pt idx="24">
                  <c:v>178565645.91680264</c:v>
                </c:pt>
                <c:pt idx="25">
                  <c:v>197583131.2251718</c:v>
                </c:pt>
                <c:pt idx="26">
                  <c:v>202364259.81047559</c:v>
                </c:pt>
                <c:pt idx="27">
                  <c:v>216760509.76980805</c:v>
                </c:pt>
                <c:pt idx="28">
                  <c:v>236057017.09306788</c:v>
                </c:pt>
                <c:pt idx="29">
                  <c:v>255441340.29231</c:v>
                </c:pt>
                <c:pt idx="30">
                  <c:v>260298213.95124221</c:v>
                </c:pt>
              </c:numCache>
            </c:numRef>
          </c:yVal>
          <c:smooth val="0"/>
          <c:extLst>
            <c:ext xmlns:c16="http://schemas.microsoft.com/office/drawing/2014/chart" uri="{C3380CC4-5D6E-409C-BE32-E72D297353CC}">
              <c16:uniqueId val="{00000003-A09F-4192-837A-450A551C5BD9}"/>
            </c:ext>
          </c:extLst>
        </c:ser>
        <c:ser>
          <c:idx val="11"/>
          <c:order val="2"/>
          <c:tx>
            <c:strRef>
              <c:f>'Figure 38'!$U$5</c:f>
              <c:strCache>
                <c:ptCount val="1"/>
                <c:pt idx="0">
                  <c:v>ST</c:v>
                </c:pt>
              </c:strCache>
            </c:strRef>
          </c:tx>
          <c:spPr>
            <a:ln w="19050" cap="rnd">
              <a:solidFill>
                <a:srgbClr val="5BCBF5"/>
              </a:solidFill>
              <a:round/>
            </a:ln>
            <a:effectLst/>
          </c:spPr>
          <c:marker>
            <c:symbol val="none"/>
          </c:marker>
          <c:xVal>
            <c:numRef>
              <c:f>'Figure 38'!$J$6:$J$36</c:f>
              <c:numCache>
                <c:formatCode>#,##0</c:formatCode>
                <c:ptCount val="31"/>
                <c:pt idx="0">
                  <c:v>35400</c:v>
                </c:pt>
                <c:pt idx="1">
                  <c:v>39300</c:v>
                </c:pt>
                <c:pt idx="2">
                  <c:v>39700</c:v>
                </c:pt>
                <c:pt idx="3">
                  <c:v>40100</c:v>
                </c:pt>
                <c:pt idx="4">
                  <c:v>40100</c:v>
                </c:pt>
                <c:pt idx="5">
                  <c:v>40500</c:v>
                </c:pt>
                <c:pt idx="6">
                  <c:v>40900</c:v>
                </c:pt>
                <c:pt idx="7">
                  <c:v>41000</c:v>
                </c:pt>
                <c:pt idx="8">
                  <c:v>41300</c:v>
                </c:pt>
                <c:pt idx="9">
                  <c:v>41700</c:v>
                </c:pt>
                <c:pt idx="10">
                  <c:v>41700</c:v>
                </c:pt>
                <c:pt idx="11">
                  <c:v>42100</c:v>
                </c:pt>
                <c:pt idx="12">
                  <c:v>42500</c:v>
                </c:pt>
                <c:pt idx="13">
                  <c:v>42900</c:v>
                </c:pt>
                <c:pt idx="14">
                  <c:v>42900</c:v>
                </c:pt>
                <c:pt idx="15">
                  <c:v>43300</c:v>
                </c:pt>
                <c:pt idx="16">
                  <c:v>43700</c:v>
                </c:pt>
                <c:pt idx="17">
                  <c:v>44100</c:v>
                </c:pt>
                <c:pt idx="18">
                  <c:v>44500</c:v>
                </c:pt>
                <c:pt idx="19">
                  <c:v>44900</c:v>
                </c:pt>
                <c:pt idx="20">
                  <c:v>45000</c:v>
                </c:pt>
                <c:pt idx="21">
                  <c:v>45300</c:v>
                </c:pt>
                <c:pt idx="22">
                  <c:v>45700</c:v>
                </c:pt>
                <c:pt idx="23">
                  <c:v>46100</c:v>
                </c:pt>
                <c:pt idx="24">
                  <c:v>46500</c:v>
                </c:pt>
                <c:pt idx="25">
                  <c:v>46900</c:v>
                </c:pt>
                <c:pt idx="26">
                  <c:v>47000</c:v>
                </c:pt>
                <c:pt idx="27">
                  <c:v>47300</c:v>
                </c:pt>
                <c:pt idx="28">
                  <c:v>47700</c:v>
                </c:pt>
                <c:pt idx="29">
                  <c:v>48100</c:v>
                </c:pt>
                <c:pt idx="30">
                  <c:v>48200</c:v>
                </c:pt>
              </c:numCache>
            </c:numRef>
          </c:xVal>
          <c:yVal>
            <c:numRef>
              <c:f>'Figure 38'!$U$6:$U$36</c:f>
              <c:numCache>
                <c:formatCode>"$"0.00,,"m"</c:formatCode>
                <c:ptCount val="31"/>
                <c:pt idx="0">
                  <c:v>1495247616.8503594</c:v>
                </c:pt>
                <c:pt idx="1">
                  <c:v>126563828.40272903</c:v>
                </c:pt>
                <c:pt idx="2">
                  <c:v>83723331.859004498</c:v>
                </c:pt>
                <c:pt idx="3">
                  <c:v>52224215.810352802</c:v>
                </c:pt>
                <c:pt idx="4">
                  <c:v>52224215.810352802</c:v>
                </c:pt>
                <c:pt idx="5">
                  <c:v>29719882.0569911</c:v>
                </c:pt>
                <c:pt idx="6">
                  <c:v>14023258.800525427</c:v>
                </c:pt>
                <c:pt idx="7">
                  <c:v>11049676.604082108</c:v>
                </c:pt>
                <c:pt idx="8">
                  <c:v>4270045.5900990963</c:v>
                </c:pt>
                <c:pt idx="9">
                  <c:v>0</c:v>
                </c:pt>
                <c:pt idx="10">
                  <c:v>0</c:v>
                </c:pt>
                <c:pt idx="11">
                  <c:v>531472.02866697311</c:v>
                </c:pt>
                <c:pt idx="12">
                  <c:v>4616738.1318159103</c:v>
                </c:pt>
                <c:pt idx="13">
                  <c:v>11830933.366059542</c:v>
                </c:pt>
                <c:pt idx="14">
                  <c:v>11830933.366059542</c:v>
                </c:pt>
                <c:pt idx="15">
                  <c:v>21627683.424146652</c:v>
                </c:pt>
                <c:pt idx="16">
                  <c:v>33535369.060369968</c:v>
                </c:pt>
                <c:pt idx="17">
                  <c:v>47153072.627073288</c:v>
                </c:pt>
                <c:pt idx="18">
                  <c:v>62143154.490959644</c:v>
                </c:pt>
                <c:pt idx="19">
                  <c:v>78224105.798017979</c:v>
                </c:pt>
                <c:pt idx="20">
                  <c:v>82386584.365567207</c:v>
                </c:pt>
                <c:pt idx="21">
                  <c:v>95163634.35804081</c:v>
                </c:pt>
                <c:pt idx="22">
                  <c:v>112772090.58043432</c:v>
                </c:pt>
                <c:pt idx="23">
                  <c:v>130896322.85741806</c:v>
                </c:pt>
                <c:pt idx="24">
                  <c:v>149414030.93213224</c:v>
                </c:pt>
                <c:pt idx="25">
                  <c:v>168228663.34264421</c:v>
                </c:pt>
                <c:pt idx="26">
                  <c:v>172969480.10769081</c:v>
                </c:pt>
                <c:pt idx="27">
                  <c:v>187264882.65470552</c:v>
                </c:pt>
                <c:pt idx="28">
                  <c:v>206464601.31861639</c:v>
                </c:pt>
                <c:pt idx="29">
                  <c:v>225783572.72021151</c:v>
                </c:pt>
                <c:pt idx="30">
                  <c:v>230627843.09712362</c:v>
                </c:pt>
              </c:numCache>
            </c:numRef>
          </c:yVal>
          <c:smooth val="0"/>
          <c:extLst>
            <c:ext xmlns:c16="http://schemas.microsoft.com/office/drawing/2014/chart" uri="{C3380CC4-5D6E-409C-BE32-E72D297353CC}">
              <c16:uniqueId val="{00000004-A09F-4192-837A-450A551C5BD9}"/>
            </c:ext>
          </c:extLst>
        </c:ser>
        <c:ser>
          <c:idx val="12"/>
          <c:order val="3"/>
          <c:tx>
            <c:strRef>
              <c:f>'Figure 38'!$AA$5</c:f>
              <c:strCache>
                <c:ptCount val="1"/>
                <c:pt idx="0">
                  <c:v>BC</c:v>
                </c:pt>
              </c:strCache>
            </c:strRef>
          </c:tx>
          <c:spPr>
            <a:ln w="19050" cap="rnd">
              <a:solidFill>
                <a:srgbClr val="CD328A"/>
              </a:solidFill>
              <a:round/>
            </a:ln>
            <a:effectLst/>
          </c:spPr>
          <c:marker>
            <c:symbol val="none"/>
          </c:marker>
          <c:xVal>
            <c:numRef>
              <c:f>'Figure 38'!$J$6:$J$36</c:f>
              <c:numCache>
                <c:formatCode>#,##0</c:formatCode>
                <c:ptCount val="31"/>
                <c:pt idx="0">
                  <c:v>35400</c:v>
                </c:pt>
                <c:pt idx="1">
                  <c:v>39300</c:v>
                </c:pt>
                <c:pt idx="2">
                  <c:v>39700</c:v>
                </c:pt>
                <c:pt idx="3">
                  <c:v>40100</c:v>
                </c:pt>
                <c:pt idx="4">
                  <c:v>40100</c:v>
                </c:pt>
                <c:pt idx="5">
                  <c:v>40500</c:v>
                </c:pt>
                <c:pt idx="6">
                  <c:v>40900</c:v>
                </c:pt>
                <c:pt idx="7">
                  <c:v>41000</c:v>
                </c:pt>
                <c:pt idx="8">
                  <c:v>41300</c:v>
                </c:pt>
                <c:pt idx="9">
                  <c:v>41700</c:v>
                </c:pt>
                <c:pt idx="10">
                  <c:v>41700</c:v>
                </c:pt>
                <c:pt idx="11">
                  <c:v>42100</c:v>
                </c:pt>
                <c:pt idx="12">
                  <c:v>42500</c:v>
                </c:pt>
                <c:pt idx="13">
                  <c:v>42900</c:v>
                </c:pt>
                <c:pt idx="14">
                  <c:v>42900</c:v>
                </c:pt>
                <c:pt idx="15">
                  <c:v>43300</c:v>
                </c:pt>
                <c:pt idx="16">
                  <c:v>43700</c:v>
                </c:pt>
                <c:pt idx="17">
                  <c:v>44100</c:v>
                </c:pt>
                <c:pt idx="18">
                  <c:v>44500</c:v>
                </c:pt>
                <c:pt idx="19">
                  <c:v>44900</c:v>
                </c:pt>
                <c:pt idx="20">
                  <c:v>45000</c:v>
                </c:pt>
                <c:pt idx="21">
                  <c:v>45300</c:v>
                </c:pt>
                <c:pt idx="22">
                  <c:v>45700</c:v>
                </c:pt>
                <c:pt idx="23">
                  <c:v>46100</c:v>
                </c:pt>
                <c:pt idx="24">
                  <c:v>46500</c:v>
                </c:pt>
                <c:pt idx="25">
                  <c:v>46900</c:v>
                </c:pt>
                <c:pt idx="26">
                  <c:v>47000</c:v>
                </c:pt>
                <c:pt idx="27">
                  <c:v>47300</c:v>
                </c:pt>
                <c:pt idx="28">
                  <c:v>47700</c:v>
                </c:pt>
                <c:pt idx="29">
                  <c:v>48100</c:v>
                </c:pt>
                <c:pt idx="30">
                  <c:v>48200</c:v>
                </c:pt>
              </c:numCache>
            </c:numRef>
          </c:xVal>
          <c:yVal>
            <c:numRef>
              <c:f>'Figure 38'!$AA$6:$AA$36</c:f>
              <c:numCache>
                <c:formatCode>"$"0.00,,"m"</c:formatCode>
                <c:ptCount val="31"/>
                <c:pt idx="0">
                  <c:v>4713182973.0740499</c:v>
                </c:pt>
                <c:pt idx="1">
                  <c:v>639017196.17687654</c:v>
                </c:pt>
                <c:pt idx="2">
                  <c:v>489008544.40788698</c:v>
                </c:pt>
                <c:pt idx="3">
                  <c:v>367725527.82563019</c:v>
                </c:pt>
                <c:pt idx="4">
                  <c:v>367725527.82563019</c:v>
                </c:pt>
                <c:pt idx="5">
                  <c:v>270469506.70931578</c:v>
                </c:pt>
                <c:pt idx="6">
                  <c:v>192366564.04535484</c:v>
                </c:pt>
                <c:pt idx="7">
                  <c:v>175566555.97764778</c:v>
                </c:pt>
                <c:pt idx="8">
                  <c:v>131877098.56081104</c:v>
                </c:pt>
                <c:pt idx="9">
                  <c:v>86271628.351743698</c:v>
                </c:pt>
                <c:pt idx="10">
                  <c:v>86271628.351743698</c:v>
                </c:pt>
                <c:pt idx="11">
                  <c:v>52822196.320543766</c:v>
                </c:pt>
                <c:pt idx="12">
                  <c:v>29600648.672201633</c:v>
                </c:pt>
                <c:pt idx="13">
                  <c:v>13989039.651881218</c:v>
                </c:pt>
                <c:pt idx="14">
                  <c:v>13989039.651881218</c:v>
                </c:pt>
                <c:pt idx="15">
                  <c:v>4311351.4845695496</c:v>
                </c:pt>
                <c:pt idx="16">
                  <c:v>0</c:v>
                </c:pt>
                <c:pt idx="17">
                  <c:v>690807.03603553772</c:v>
                </c:pt>
                <c:pt idx="18">
                  <c:v>4874701.6012964249</c:v>
                </c:pt>
                <c:pt idx="19">
                  <c:v>12098738.744489193</c:v>
                </c:pt>
                <c:pt idx="20">
                  <c:v>14317886.166946888</c:v>
                </c:pt>
                <c:pt idx="21">
                  <c:v>21846386.937125683</c:v>
                </c:pt>
                <c:pt idx="22">
                  <c:v>33666587.228137016</c:v>
                </c:pt>
                <c:pt idx="23">
                  <c:v>47174696.270607948</c:v>
                </c:pt>
                <c:pt idx="24">
                  <c:v>62045544.321976185</c:v>
                </c:pt>
                <c:pt idx="25">
                  <c:v>78006777.695837021</c:v>
                </c:pt>
                <c:pt idx="26">
                  <c:v>82140049.500721455</c:v>
                </c:pt>
                <c:pt idx="27">
                  <c:v>94832452.62268877</c:v>
                </c:pt>
                <c:pt idx="28">
                  <c:v>112336964.608078</c:v>
                </c:pt>
                <c:pt idx="29">
                  <c:v>130369382.67463923</c:v>
                </c:pt>
                <c:pt idx="30">
                  <c:v>134945160.28183126</c:v>
                </c:pt>
              </c:numCache>
            </c:numRef>
          </c:yVal>
          <c:smooth val="0"/>
          <c:extLst>
            <c:ext xmlns:c16="http://schemas.microsoft.com/office/drawing/2014/chart" uri="{C3380CC4-5D6E-409C-BE32-E72D297353CC}">
              <c16:uniqueId val="{00000005-A09F-4192-837A-450A551C5BD9}"/>
            </c:ext>
          </c:extLst>
        </c:ser>
        <c:ser>
          <c:idx val="13"/>
          <c:order val="4"/>
          <c:tx>
            <c:strRef>
              <c:f>'Figure 38'!$AO$5</c:f>
              <c:strCache>
                <c:ptCount val="1"/>
                <c:pt idx="0">
                  <c:v>FS</c:v>
                </c:pt>
              </c:strCache>
            </c:strRef>
          </c:tx>
          <c:spPr>
            <a:ln w="19050" cap="rnd">
              <a:solidFill>
                <a:srgbClr val="827B7A"/>
              </a:solidFill>
              <a:round/>
            </a:ln>
            <a:effectLst/>
          </c:spPr>
          <c:marker>
            <c:symbol val="none"/>
          </c:marker>
          <c:xVal>
            <c:numRef>
              <c:f>'Figure 38'!$J$6:$J$35</c:f>
              <c:numCache>
                <c:formatCode>#,##0</c:formatCode>
                <c:ptCount val="30"/>
                <c:pt idx="0">
                  <c:v>35400</c:v>
                </c:pt>
                <c:pt idx="1">
                  <c:v>39300</c:v>
                </c:pt>
                <c:pt idx="2">
                  <c:v>39700</c:v>
                </c:pt>
                <c:pt idx="3">
                  <c:v>40100</c:v>
                </c:pt>
                <c:pt idx="4">
                  <c:v>40100</c:v>
                </c:pt>
                <c:pt idx="5">
                  <c:v>40500</c:v>
                </c:pt>
                <c:pt idx="6">
                  <c:v>40900</c:v>
                </c:pt>
                <c:pt idx="7">
                  <c:v>41000</c:v>
                </c:pt>
                <c:pt idx="8">
                  <c:v>41300</c:v>
                </c:pt>
                <c:pt idx="9">
                  <c:v>41700</c:v>
                </c:pt>
                <c:pt idx="10">
                  <c:v>41700</c:v>
                </c:pt>
                <c:pt idx="11">
                  <c:v>42100</c:v>
                </c:pt>
                <c:pt idx="12">
                  <c:v>42500</c:v>
                </c:pt>
                <c:pt idx="13">
                  <c:v>42900</c:v>
                </c:pt>
                <c:pt idx="14">
                  <c:v>42900</c:v>
                </c:pt>
                <c:pt idx="15">
                  <c:v>43300</c:v>
                </c:pt>
                <c:pt idx="16">
                  <c:v>43700</c:v>
                </c:pt>
                <c:pt idx="17">
                  <c:v>44100</c:v>
                </c:pt>
                <c:pt idx="18">
                  <c:v>44500</c:v>
                </c:pt>
                <c:pt idx="19">
                  <c:v>44900</c:v>
                </c:pt>
                <c:pt idx="20">
                  <c:v>45000</c:v>
                </c:pt>
                <c:pt idx="21">
                  <c:v>45300</c:v>
                </c:pt>
                <c:pt idx="22">
                  <c:v>45700</c:v>
                </c:pt>
                <c:pt idx="23">
                  <c:v>46100</c:v>
                </c:pt>
                <c:pt idx="24">
                  <c:v>46500</c:v>
                </c:pt>
                <c:pt idx="25">
                  <c:v>46900</c:v>
                </c:pt>
                <c:pt idx="26">
                  <c:v>47000</c:v>
                </c:pt>
                <c:pt idx="27">
                  <c:v>47300</c:v>
                </c:pt>
                <c:pt idx="28">
                  <c:v>47700</c:v>
                </c:pt>
                <c:pt idx="29">
                  <c:v>48100</c:v>
                </c:pt>
              </c:numCache>
            </c:numRef>
          </c:xVal>
          <c:yVal>
            <c:numRef>
              <c:f>'Figure 38'!$AO$6:$AO$35</c:f>
              <c:numCache>
                <c:formatCode>"$"0.00,,"m"</c:formatCode>
                <c:ptCount val="30"/>
                <c:pt idx="0">
                  <c:v>13395946435.646801</c:v>
                </c:pt>
                <c:pt idx="1">
                  <c:v>4143784307.3262062</c:v>
                </c:pt>
                <c:pt idx="2">
                  <c:v>3606142013.9439106</c:v>
                </c:pt>
                <c:pt idx="3">
                  <c:v>3120427668.1779919</c:v>
                </c:pt>
                <c:pt idx="4">
                  <c:v>3120427668.1779919</c:v>
                </c:pt>
                <c:pt idx="5">
                  <c:v>2684188786.3441868</c:v>
                </c:pt>
                <c:pt idx="6">
                  <c:v>2294406604.1606264</c:v>
                </c:pt>
                <c:pt idx="7">
                  <c:v>2203977478.5098152</c:v>
                </c:pt>
                <c:pt idx="8">
                  <c:v>1948895815.6450386</c:v>
                </c:pt>
                <c:pt idx="9">
                  <c:v>1643360446.5285368</c:v>
                </c:pt>
                <c:pt idx="10">
                  <c:v>1643360446.5285368</c:v>
                </c:pt>
                <c:pt idx="11">
                  <c:v>1373295355.1522264</c:v>
                </c:pt>
                <c:pt idx="12">
                  <c:v>1136617566.6423378</c:v>
                </c:pt>
                <c:pt idx="13">
                  <c:v>931769394.66130257</c:v>
                </c:pt>
                <c:pt idx="14">
                  <c:v>931769394.66130257</c:v>
                </c:pt>
                <c:pt idx="15">
                  <c:v>755220307.45705414</c:v>
                </c:pt>
                <c:pt idx="16">
                  <c:v>602591299.93132973</c:v>
                </c:pt>
                <c:pt idx="17">
                  <c:v>471807363.0861764</c:v>
                </c:pt>
                <c:pt idx="18">
                  <c:v>362487880.62810659</c:v>
                </c:pt>
                <c:pt idx="19">
                  <c:v>272193528.61163855</c:v>
                </c:pt>
                <c:pt idx="20">
                  <c:v>252226904.87447882</c:v>
                </c:pt>
                <c:pt idx="21">
                  <c:v>198124430.95700121</c:v>
                </c:pt>
                <c:pt idx="22">
                  <c:v>138379705.99691391</c:v>
                </c:pt>
                <c:pt idx="23">
                  <c:v>91394152.757986069</c:v>
                </c:pt>
                <c:pt idx="24">
                  <c:v>55864080.962769032</c:v>
                </c:pt>
                <c:pt idx="25">
                  <c:v>31298340.4088521</c:v>
                </c:pt>
                <c:pt idx="26">
                  <c:v>26487424.059258938</c:v>
                </c:pt>
                <c:pt idx="27">
                  <c:v>14735374.269998074</c:v>
                </c:pt>
                <c:pt idx="28">
                  <c:v>4706373.5278873444</c:v>
                </c:pt>
                <c:pt idx="29">
                  <c:v>295094.86237049103</c:v>
                </c:pt>
              </c:numCache>
            </c:numRef>
          </c:yVal>
          <c:smooth val="1"/>
          <c:extLst>
            <c:ext xmlns:c16="http://schemas.microsoft.com/office/drawing/2014/chart" uri="{C3380CC4-5D6E-409C-BE32-E72D297353CC}">
              <c16:uniqueId val="{00000006-A09F-4192-837A-450A551C5BD9}"/>
            </c:ext>
          </c:extLst>
        </c:ser>
        <c:ser>
          <c:idx val="3"/>
          <c:order val="5"/>
          <c:tx>
            <c:strRef>
              <c:f>'Figure 38'!$AC$5</c:f>
              <c:strCache>
                <c:ptCount val="1"/>
                <c:pt idx="0">
                  <c:v>BC_NON_DEL_800</c:v>
                </c:pt>
              </c:strCache>
            </c:strRef>
          </c:tx>
          <c:spPr>
            <a:ln w="19050" cap="rnd">
              <a:solidFill>
                <a:srgbClr val="F26522"/>
              </a:solidFill>
              <a:prstDash val="sysDash"/>
              <a:round/>
            </a:ln>
            <a:effectLst/>
          </c:spPr>
          <c:marker>
            <c:symbol val="none"/>
          </c:marker>
          <c:xVal>
            <c:numRef>
              <c:f>'Figure 38'!$J$6:$J$36</c:f>
              <c:numCache>
                <c:formatCode>#,##0</c:formatCode>
                <c:ptCount val="31"/>
                <c:pt idx="0">
                  <c:v>35400</c:v>
                </c:pt>
                <c:pt idx="1">
                  <c:v>39300</c:v>
                </c:pt>
                <c:pt idx="2">
                  <c:v>39700</c:v>
                </c:pt>
                <c:pt idx="3">
                  <c:v>40100</c:v>
                </c:pt>
                <c:pt idx="4">
                  <c:v>40100</c:v>
                </c:pt>
                <c:pt idx="5">
                  <c:v>40500</c:v>
                </c:pt>
                <c:pt idx="6">
                  <c:v>40900</c:v>
                </c:pt>
                <c:pt idx="7">
                  <c:v>41000</c:v>
                </c:pt>
                <c:pt idx="8">
                  <c:v>41300</c:v>
                </c:pt>
                <c:pt idx="9">
                  <c:v>41700</c:v>
                </c:pt>
                <c:pt idx="10">
                  <c:v>41700</c:v>
                </c:pt>
                <c:pt idx="11">
                  <c:v>42100</c:v>
                </c:pt>
                <c:pt idx="12">
                  <c:v>42500</c:v>
                </c:pt>
                <c:pt idx="13">
                  <c:v>42900</c:v>
                </c:pt>
                <c:pt idx="14">
                  <c:v>42900</c:v>
                </c:pt>
                <c:pt idx="15">
                  <c:v>43300</c:v>
                </c:pt>
                <c:pt idx="16">
                  <c:v>43700</c:v>
                </c:pt>
                <c:pt idx="17">
                  <c:v>44100</c:v>
                </c:pt>
                <c:pt idx="18">
                  <c:v>44500</c:v>
                </c:pt>
                <c:pt idx="19">
                  <c:v>44900</c:v>
                </c:pt>
                <c:pt idx="20">
                  <c:v>45000</c:v>
                </c:pt>
                <c:pt idx="21">
                  <c:v>45300</c:v>
                </c:pt>
                <c:pt idx="22">
                  <c:v>45700</c:v>
                </c:pt>
                <c:pt idx="23">
                  <c:v>46100</c:v>
                </c:pt>
                <c:pt idx="24">
                  <c:v>46500</c:v>
                </c:pt>
                <c:pt idx="25">
                  <c:v>46900</c:v>
                </c:pt>
                <c:pt idx="26">
                  <c:v>47000</c:v>
                </c:pt>
                <c:pt idx="27">
                  <c:v>47300</c:v>
                </c:pt>
                <c:pt idx="28">
                  <c:v>47700</c:v>
                </c:pt>
                <c:pt idx="29">
                  <c:v>48100</c:v>
                </c:pt>
                <c:pt idx="30">
                  <c:v>48200</c:v>
                </c:pt>
              </c:numCache>
            </c:numRef>
          </c:xVal>
          <c:yVal>
            <c:numRef>
              <c:f>'Figure 38'!$AC$6:$AC$36</c:f>
              <c:numCache>
                <c:formatCode>"$"0.00,,"m"</c:formatCode>
                <c:ptCount val="31"/>
                <c:pt idx="0">
                  <c:v>6358196432.9201984</c:v>
                </c:pt>
                <c:pt idx="1">
                  <c:v>1048588896.8543653</c:v>
                </c:pt>
                <c:pt idx="2">
                  <c:v>823056004.4225502</c:v>
                </c:pt>
                <c:pt idx="3">
                  <c:v>639017196.17687654</c:v>
                </c:pt>
                <c:pt idx="4">
                  <c:v>639017196.17687654</c:v>
                </c:pt>
                <c:pt idx="5">
                  <c:v>489008544.40788698</c:v>
                </c:pt>
                <c:pt idx="6">
                  <c:v>367725527.82563019</c:v>
                </c:pt>
                <c:pt idx="7">
                  <c:v>341367530.29737282</c:v>
                </c:pt>
                <c:pt idx="8">
                  <c:v>270469506.70931578</c:v>
                </c:pt>
                <c:pt idx="9">
                  <c:v>192366564.04535484</c:v>
                </c:pt>
                <c:pt idx="10">
                  <c:v>192366564.04535484</c:v>
                </c:pt>
                <c:pt idx="11">
                  <c:v>131877098.56081104</c:v>
                </c:pt>
                <c:pt idx="12">
                  <c:v>86271628.351743698</c:v>
                </c:pt>
                <c:pt idx="13">
                  <c:v>52822196.320543766</c:v>
                </c:pt>
                <c:pt idx="14">
                  <c:v>52822196.320543766</c:v>
                </c:pt>
                <c:pt idx="15">
                  <c:v>29600648.672201633</c:v>
                </c:pt>
                <c:pt idx="16">
                  <c:v>13989039.651881218</c:v>
                </c:pt>
                <c:pt idx="17">
                  <c:v>4311351.4845695496</c:v>
                </c:pt>
                <c:pt idx="18">
                  <c:v>0</c:v>
                </c:pt>
                <c:pt idx="19">
                  <c:v>690807.03603553772</c:v>
                </c:pt>
                <c:pt idx="20">
                  <c:v>1427487.8934750557</c:v>
                </c:pt>
                <c:pt idx="21">
                  <c:v>4874701.6012964249</c:v>
                </c:pt>
                <c:pt idx="22">
                  <c:v>12098738.744489193</c:v>
                </c:pt>
                <c:pt idx="23">
                  <c:v>21846386.937125683</c:v>
                </c:pt>
                <c:pt idx="24">
                  <c:v>33666587.228137016</c:v>
                </c:pt>
                <c:pt idx="25">
                  <c:v>47174696.270607948</c:v>
                </c:pt>
                <c:pt idx="26">
                  <c:v>50776142.635503292</c:v>
                </c:pt>
                <c:pt idx="27">
                  <c:v>62045544.321976185</c:v>
                </c:pt>
                <c:pt idx="28">
                  <c:v>78006777.695837021</c:v>
                </c:pt>
                <c:pt idx="29">
                  <c:v>94832452.62268877</c:v>
                </c:pt>
                <c:pt idx="30">
                  <c:v>99151386.213840961</c:v>
                </c:pt>
              </c:numCache>
            </c:numRef>
          </c:yVal>
          <c:smooth val="0"/>
          <c:extLst>
            <c:ext xmlns:c16="http://schemas.microsoft.com/office/drawing/2014/chart" uri="{C3380CC4-5D6E-409C-BE32-E72D297353CC}">
              <c16:uniqueId val="{00000007-A09F-4192-837A-450A551C5BD9}"/>
            </c:ext>
          </c:extLst>
        </c:ser>
        <c:ser>
          <c:idx val="5"/>
          <c:order val="6"/>
          <c:tx>
            <c:v>LWR Capacity</c:v>
          </c:tx>
          <c:spPr>
            <a:ln w="19050" cap="rnd">
              <a:solidFill>
                <a:srgbClr val="CE328A"/>
              </a:solidFill>
              <a:prstDash val="lgDash"/>
              <a:round/>
            </a:ln>
            <a:effectLst/>
          </c:spPr>
          <c:marker>
            <c:symbol val="none"/>
          </c:marker>
          <c:xVal>
            <c:numLit>
              <c:formatCode>General</c:formatCode>
              <c:ptCount val="2"/>
              <c:pt idx="0">
                <c:v>44500</c:v>
              </c:pt>
              <c:pt idx="1">
                <c:v>45000</c:v>
              </c:pt>
            </c:numLit>
          </c:xVal>
          <c:yVal>
            <c:numLit>
              <c:formatCode>General</c:formatCode>
              <c:ptCount val="2"/>
              <c:pt idx="0">
                <c:v>0</c:v>
              </c:pt>
              <c:pt idx="1">
                <c:v>30000000000</c:v>
              </c:pt>
            </c:numLit>
          </c:yVal>
          <c:smooth val="0"/>
          <c:extLst>
            <c:ext xmlns:c16="http://schemas.microsoft.com/office/drawing/2014/chart" uri="{C3380CC4-5D6E-409C-BE32-E72D297353CC}">
              <c16:uniqueId val="{00000009-A09F-4192-837A-450A551C5BD9}"/>
            </c:ext>
          </c:extLst>
        </c:ser>
        <c:ser>
          <c:idx val="9"/>
          <c:order val="7"/>
          <c:tx>
            <c:v>LWR cost</c:v>
          </c:tx>
          <c:spPr>
            <a:ln w="19050" cap="rnd">
              <a:solidFill>
                <a:schemeClr val="accent4">
                  <a:lumMod val="60000"/>
                </a:schemeClr>
              </a:solidFill>
              <a:round/>
            </a:ln>
            <a:effectLst/>
          </c:spPr>
          <c:marker>
            <c:symbol val="none"/>
          </c:marker>
          <c:dPt>
            <c:idx val="1"/>
            <c:marker>
              <c:symbol val="none"/>
            </c:marker>
            <c:bubble3D val="0"/>
            <c:spPr>
              <a:ln w="19050" cap="rnd">
                <a:solidFill>
                  <a:srgbClr val="0079C1"/>
                </a:solidFill>
                <a:round/>
              </a:ln>
              <a:effectLst/>
            </c:spPr>
            <c:extLst>
              <c:ext xmlns:c16="http://schemas.microsoft.com/office/drawing/2014/chart" uri="{C3380CC4-5D6E-409C-BE32-E72D297353CC}">
                <c16:uniqueId val="{0000001E-FF0A-4AB5-950A-C474D7250DDD}"/>
              </c:ext>
            </c:extLst>
          </c:dPt>
          <c:xVal>
            <c:numLit>
              <c:formatCode>General</c:formatCode>
              <c:ptCount val="2"/>
              <c:pt idx="0">
                <c:v>32000</c:v>
              </c:pt>
              <c:pt idx="1">
                <c:v>47000</c:v>
              </c:pt>
            </c:numLit>
          </c:xVal>
          <c:yVal>
            <c:numLit>
              <c:formatCode>General</c:formatCode>
              <c:ptCount val="2"/>
              <c:pt idx="0">
                <c:v>362487881</c:v>
              </c:pt>
              <c:pt idx="1">
                <c:v>362487881</c:v>
              </c:pt>
            </c:numLit>
          </c:yVal>
          <c:smooth val="0"/>
          <c:extLst>
            <c:ext xmlns:c16="http://schemas.microsoft.com/office/drawing/2014/chart" uri="{C3380CC4-5D6E-409C-BE32-E72D297353CC}">
              <c16:uniqueId val="{0000000A-A09F-4192-837A-450A551C5BD9}"/>
            </c:ext>
          </c:extLst>
        </c:ser>
        <c:dLbls>
          <c:showLegendKey val="0"/>
          <c:showVal val="0"/>
          <c:showCatName val="0"/>
          <c:showSerName val="0"/>
          <c:showPercent val="0"/>
          <c:showBubbleSize val="0"/>
        </c:dLbls>
        <c:axId val="751401992"/>
        <c:axId val="751403304"/>
        <c:extLst/>
      </c:scatterChart>
      <c:valAx>
        <c:axId val="751401992"/>
        <c:scaling>
          <c:orientation val="minMax"/>
          <c:max val="47000"/>
          <c:min val="40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Capacity to Secure (GW)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1403304"/>
        <c:crosses val="autoZero"/>
        <c:crossBetween val="midCat"/>
        <c:dispUnits>
          <c:builtInUnit val="thousands"/>
        </c:dispUnits>
      </c:valAx>
      <c:valAx>
        <c:axId val="751403304"/>
        <c:scaling>
          <c:orientation val="minMax"/>
          <c:max val="50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Regret cost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1401992"/>
        <c:crosses val="autoZero"/>
        <c:crossBetween val="midCat"/>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£m</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legend>
      <c:legendPos val="r"/>
      <c:layout>
        <c:manualLayout>
          <c:xMode val="edge"/>
          <c:yMode val="edge"/>
          <c:x val="8.8403270905887052E-2"/>
          <c:y val="0.78944751002356384"/>
          <c:w val="0.81004709842053857"/>
          <c:h val="0.210552467483259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5"/>
          <c:order val="0"/>
          <c:tx>
            <c:strRef>
              <c:f>'Figure 4'!$Y$6</c:f>
              <c:strCache>
                <c:ptCount val="1"/>
                <c:pt idx="0">
                  <c:v>BC</c:v>
                </c:pt>
              </c:strCache>
            </c:strRef>
          </c:tx>
          <c:spPr>
            <a:ln w="19050">
              <a:noFill/>
            </a:ln>
          </c:spPr>
          <c:marker>
            <c:symbol val="circle"/>
            <c:size val="7"/>
            <c:spPr>
              <a:solidFill>
                <a:srgbClr val="CE328A"/>
              </a:solidFill>
              <a:ln>
                <a:noFill/>
              </a:ln>
            </c:spPr>
          </c:marker>
          <c:dPt>
            <c:idx val="16"/>
            <c:marker>
              <c:symbol val="circle"/>
              <c:size val="14"/>
            </c:marker>
            <c:bubble3D val="0"/>
            <c:extLst>
              <c:ext xmlns:c16="http://schemas.microsoft.com/office/drawing/2014/chart" uri="{C3380CC4-5D6E-409C-BE32-E72D297353CC}">
                <c16:uniqueId val="{00000000-FF12-4E73-96C3-C322051F61D0}"/>
              </c:ext>
            </c:extLst>
          </c:dPt>
          <c:dPt>
            <c:idx val="28"/>
            <c:bubble3D val="0"/>
            <c:extLst>
              <c:ext xmlns:c16="http://schemas.microsoft.com/office/drawing/2014/chart" uri="{C3380CC4-5D6E-409C-BE32-E72D297353CC}">
                <c16:uniqueId val="{00000001-FF12-4E73-96C3-C322051F61D0}"/>
              </c:ext>
            </c:extLst>
          </c:dPt>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4'!$Y$7:$Y$38</c:f>
              <c:numCache>
                <c:formatCode>General</c:formatCode>
                <c:ptCount val="32"/>
                <c:pt idx="0">
                  <c:v>#N/A</c:v>
                </c:pt>
                <c:pt idx="1">
                  <c:v>39.276331516808803</c:v>
                </c:pt>
                <c:pt idx="2">
                  <c:v>39.676331516808801</c:v>
                </c:pt>
                <c:pt idx="3">
                  <c:v>40.0763315168088</c:v>
                </c:pt>
                <c:pt idx="4">
                  <c:v>40.127149930924098</c:v>
                </c:pt>
                <c:pt idx="5">
                  <c:v>40.476331516808798</c:v>
                </c:pt>
                <c:pt idx="6">
                  <c:v>40.876331516808804</c:v>
                </c:pt>
                <c:pt idx="7">
                  <c:v>#N/A</c:v>
                </c:pt>
                <c:pt idx="8">
                  <c:v>41.276331516808803</c:v>
                </c:pt>
                <c:pt idx="9">
                  <c:v>41.676331516808801</c:v>
                </c:pt>
                <c:pt idx="10">
                  <c:v>#N/A</c:v>
                </c:pt>
                <c:pt idx="11">
                  <c:v>42.0763315168088</c:v>
                </c:pt>
                <c:pt idx="12">
                  <c:v>42.476331516808798</c:v>
                </c:pt>
                <c:pt idx="13">
                  <c:v>42.870037247624701</c:v>
                </c:pt>
                <c:pt idx="14">
                  <c:v>42.876331516808804</c:v>
                </c:pt>
                <c:pt idx="15">
                  <c:v>43.276331516808803</c:v>
                </c:pt>
                <c:pt idx="16">
                  <c:v>43.676331516808801</c:v>
                </c:pt>
                <c:pt idx="17">
                  <c:v>44.0763315168088</c:v>
                </c:pt>
                <c:pt idx="18">
                  <c:v>44.476331516808798</c:v>
                </c:pt>
                <c:pt idx="19">
                  <c:v>44.876331516808804</c:v>
                </c:pt>
                <c:pt idx="20">
                  <c:v>44.955460040322095</c:v>
                </c:pt>
                <c:pt idx="21">
                  <c:v>45.276331516808803</c:v>
                </c:pt>
                <c:pt idx="22">
                  <c:v>45.676331516808801</c:v>
                </c:pt>
                <c:pt idx="23">
                  <c:v>46.0763315168088</c:v>
                </c:pt>
                <c:pt idx="24">
                  <c:v>46.476331516808798</c:v>
                </c:pt>
                <c:pt idx="25">
                  <c:v>46.876331516808804</c:v>
                </c:pt>
                <c:pt idx="26">
                  <c:v>46.988589675736996</c:v>
                </c:pt>
                <c:pt idx="27">
                  <c:v>47.276331516808803</c:v>
                </c:pt>
                <c:pt idx="28">
                  <c:v>47.676331516808801</c:v>
                </c:pt>
                <c:pt idx="29">
                  <c:v>48.0763315168088</c:v>
                </c:pt>
                <c:pt idx="30">
                  <c:v>#N/A</c:v>
                </c:pt>
                <c:pt idx="31">
                  <c:v>#N/A</c:v>
                </c:pt>
              </c:numCache>
            </c:numRef>
          </c:val>
          <c:smooth val="0"/>
          <c:extLst>
            <c:ext xmlns:c16="http://schemas.microsoft.com/office/drawing/2014/chart" uri="{C3380CC4-5D6E-409C-BE32-E72D297353CC}">
              <c16:uniqueId val="{00000002-FF12-4E73-96C3-C322051F61D0}"/>
            </c:ext>
          </c:extLst>
        </c:ser>
        <c:ser>
          <c:idx val="2"/>
          <c:order val="1"/>
          <c:tx>
            <c:strRef>
              <c:f>'Figure 4'!$Z$6</c:f>
              <c:strCache>
                <c:ptCount val="1"/>
                <c:pt idx="0">
                  <c:v>CT</c:v>
                </c:pt>
              </c:strCache>
            </c:strRef>
          </c:tx>
          <c:spPr>
            <a:ln w="19050">
              <a:noFill/>
            </a:ln>
          </c:spPr>
          <c:marker>
            <c:symbol val="diamond"/>
            <c:size val="14"/>
            <c:spPr>
              <a:solidFill>
                <a:srgbClr val="FFBF22"/>
              </a:solidFill>
              <a:ln>
                <a:noFill/>
              </a:ln>
            </c:spPr>
          </c:marker>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4'!$Z$7:$Z$38</c:f>
              <c:numCache>
                <c:formatCode>General</c:formatCode>
                <c:ptCount val="32"/>
                <c:pt idx="0">
                  <c:v>#N/A</c:v>
                </c:pt>
                <c:pt idx="1">
                  <c:v>#N/A</c:v>
                </c:pt>
                <c:pt idx="2">
                  <c:v>#N/A</c:v>
                </c:pt>
                <c:pt idx="3">
                  <c:v>#N/A</c:v>
                </c:pt>
                <c:pt idx="4">
                  <c:v>#N/A</c:v>
                </c:pt>
                <c:pt idx="5">
                  <c:v>#N/A</c:v>
                </c:pt>
                <c:pt idx="6">
                  <c:v>#N/A</c:v>
                </c:pt>
                <c:pt idx="7">
                  <c:v>41.015912647849468</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val>
          <c:smooth val="0"/>
          <c:extLst>
            <c:ext xmlns:c16="http://schemas.microsoft.com/office/drawing/2014/chart" uri="{C3380CC4-5D6E-409C-BE32-E72D297353CC}">
              <c16:uniqueId val="{00000003-FF12-4E73-96C3-C322051F61D0}"/>
            </c:ext>
          </c:extLst>
        </c:ser>
        <c:ser>
          <c:idx val="0"/>
          <c:order val="2"/>
          <c:tx>
            <c:strRef>
              <c:f>'Figure 4'!$AB$6</c:f>
              <c:strCache>
                <c:ptCount val="1"/>
                <c:pt idx="0">
                  <c:v>ST</c:v>
                </c:pt>
              </c:strCache>
            </c:strRef>
          </c:tx>
          <c:spPr>
            <a:ln w="19050">
              <a:noFill/>
            </a:ln>
          </c:spPr>
          <c:marker>
            <c:symbol val="diamond"/>
            <c:size val="14"/>
            <c:spPr>
              <a:solidFill>
                <a:srgbClr val="5BCBF5"/>
              </a:solidFill>
              <a:ln>
                <a:noFill/>
              </a:ln>
            </c:spPr>
          </c:marker>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4'!$AB$7:$AB$38</c:f>
              <c:numCache>
                <c:formatCode>General</c:formatCode>
                <c:ptCount val="32"/>
                <c:pt idx="0">
                  <c:v>#N/A</c:v>
                </c:pt>
                <c:pt idx="1">
                  <c:v>#N/A</c:v>
                </c:pt>
                <c:pt idx="2">
                  <c:v>#N/A</c:v>
                </c:pt>
                <c:pt idx="3">
                  <c:v>#N/A</c:v>
                </c:pt>
                <c:pt idx="4">
                  <c:v>#N/A</c:v>
                </c:pt>
                <c:pt idx="5">
                  <c:v>#N/A</c:v>
                </c:pt>
                <c:pt idx="6">
                  <c:v>#N/A</c:v>
                </c:pt>
                <c:pt idx="7">
                  <c:v>#N/A</c:v>
                </c:pt>
                <c:pt idx="8">
                  <c:v>#N/A</c:v>
                </c:pt>
                <c:pt idx="9">
                  <c:v>#N/A</c:v>
                </c:pt>
                <c:pt idx="10">
                  <c:v>41.722008897450493</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val>
          <c:smooth val="0"/>
          <c:extLst>
            <c:ext xmlns:c16="http://schemas.microsoft.com/office/drawing/2014/chart" uri="{C3380CC4-5D6E-409C-BE32-E72D297353CC}">
              <c16:uniqueId val="{00000005-FF12-4E73-96C3-C322051F61D0}"/>
            </c:ext>
          </c:extLst>
        </c:ser>
        <c:ser>
          <c:idx val="1"/>
          <c:order val="3"/>
          <c:tx>
            <c:strRef>
              <c:f>'Figure 4'!$AA$6</c:f>
              <c:strCache>
                <c:ptCount val="1"/>
                <c:pt idx="0">
                  <c:v>LW</c:v>
                </c:pt>
              </c:strCache>
            </c:strRef>
          </c:tx>
          <c:spPr>
            <a:ln w="19050">
              <a:noFill/>
            </a:ln>
          </c:spPr>
          <c:marker>
            <c:symbol val="circle"/>
            <c:size val="14"/>
            <c:spPr>
              <a:solidFill>
                <a:srgbClr val="C2CD23"/>
              </a:solidFill>
              <a:ln>
                <a:solidFill>
                  <a:srgbClr val="C2CD23"/>
                </a:solidFill>
              </a:ln>
            </c:spPr>
          </c:marker>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4'!$AA$7:$AA$38</c:f>
              <c:numCache>
                <c:formatCode>General</c:formatCode>
                <c:ptCount val="32"/>
                <c:pt idx="0">
                  <c:v>35.418151571456491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val>
          <c:smooth val="0"/>
          <c:extLst>
            <c:ext xmlns:c16="http://schemas.microsoft.com/office/drawing/2014/chart" uri="{C3380CC4-5D6E-409C-BE32-E72D297353CC}">
              <c16:uniqueId val="{00000006-FF12-4E73-96C3-C322051F61D0}"/>
            </c:ext>
          </c:extLst>
        </c:ser>
        <c:ser>
          <c:idx val="3"/>
          <c:order val="4"/>
          <c:tx>
            <c:strRef>
              <c:f>'Figure 4'!$AC$6</c:f>
              <c:strCache>
                <c:ptCount val="1"/>
                <c:pt idx="0">
                  <c:v>FS</c:v>
                </c:pt>
              </c:strCache>
            </c:strRef>
          </c:tx>
          <c:spPr>
            <a:ln w="19050">
              <a:noFill/>
            </a:ln>
          </c:spPr>
          <c:marker>
            <c:symbol val="triangle"/>
            <c:size val="14"/>
            <c:spPr>
              <a:solidFill>
                <a:srgbClr val="827B7A"/>
              </a:solidFill>
              <a:ln>
                <a:solidFill>
                  <a:srgbClr val="827B7A"/>
                </a:solidFill>
              </a:ln>
            </c:spPr>
          </c:marker>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4'!$AC$7:$AC$38</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48.178420708465339</c:v>
                </c:pt>
                <c:pt idx="31">
                  <c:v>#N/A</c:v>
                </c:pt>
              </c:numCache>
            </c:numRef>
          </c:val>
          <c:smooth val="0"/>
          <c:extLst>
            <c:ext xmlns:c16="http://schemas.microsoft.com/office/drawing/2014/chart" uri="{C3380CC4-5D6E-409C-BE32-E72D297353CC}">
              <c16:uniqueId val="{00000007-FF12-4E73-96C3-C322051F61D0}"/>
            </c:ext>
          </c:extLst>
        </c:ser>
        <c:ser>
          <c:idx val="4"/>
          <c:order val="5"/>
          <c:tx>
            <c:strRef>
              <c:f>'Figure 4'!$AD$6</c:f>
              <c:strCache>
                <c:ptCount val="1"/>
                <c:pt idx="0">
                  <c:v>LWR</c:v>
                </c:pt>
              </c:strCache>
            </c:strRef>
          </c:tx>
          <c:spPr>
            <a:ln w="19050">
              <a:solidFill>
                <a:srgbClr val="00B0F0"/>
              </a:solidFill>
              <a:prstDash val="dash"/>
            </a:ln>
          </c:spPr>
          <c:marker>
            <c:spPr>
              <a:noFill/>
              <a:ln>
                <a:noFill/>
                <a:prstDash val="dash"/>
              </a:ln>
            </c:spPr>
          </c:marker>
          <c:cat>
            <c:strRef>
              <c:f>'Figure 4'!$Q$7:$Q$37</c:f>
              <c:strCache>
                <c:ptCount val="31"/>
                <c:pt idx="0">
                  <c:v>LW</c:v>
                </c:pt>
                <c:pt idx="1">
                  <c:v>BC - 4400</c:v>
                </c:pt>
                <c:pt idx="2">
                  <c:v>BC - 4000</c:v>
                </c:pt>
                <c:pt idx="3">
                  <c:v>BC - 3600</c:v>
                </c:pt>
                <c:pt idx="4">
                  <c:v>BC_WARM</c:v>
                </c:pt>
                <c:pt idx="5">
                  <c:v>BC - 3200</c:v>
                </c:pt>
                <c:pt idx="6">
                  <c:v>BC - 2800</c:v>
                </c:pt>
                <c:pt idx="7">
                  <c:v>CT</c:v>
                </c:pt>
                <c:pt idx="8">
                  <c:v>BC - 2400</c:v>
                </c:pt>
                <c:pt idx="9">
                  <c:v>BC - 2000</c:v>
                </c:pt>
                <c:pt idx="10">
                  <c:v>ST</c:v>
                </c:pt>
                <c:pt idx="11">
                  <c:v>BC - 1600</c:v>
                </c:pt>
                <c:pt idx="12">
                  <c:v>BC - 1200</c:v>
                </c:pt>
                <c:pt idx="13">
                  <c:v>BC_LOW_DEMAND</c:v>
                </c:pt>
                <c:pt idx="14">
                  <c:v>BC - 800</c:v>
                </c:pt>
                <c:pt idx="15">
                  <c:v>BC - 400</c:v>
                </c:pt>
                <c:pt idx="16">
                  <c:v>BC</c:v>
                </c:pt>
                <c:pt idx="17">
                  <c:v>BC +400</c:v>
                </c:pt>
                <c:pt idx="18">
                  <c:v>BC +800</c:v>
                </c:pt>
                <c:pt idx="19">
                  <c:v>BC +1200</c:v>
                </c:pt>
                <c:pt idx="20">
                  <c:v>BC_COLD</c:v>
                </c:pt>
                <c:pt idx="21">
                  <c:v>BC +1600</c:v>
                </c:pt>
                <c:pt idx="22">
                  <c:v>BC +2000</c:v>
                </c:pt>
                <c:pt idx="23">
                  <c:v>BC +2400</c:v>
                </c:pt>
                <c:pt idx="24">
                  <c:v>BC +2800</c:v>
                </c:pt>
                <c:pt idx="25">
                  <c:v>BC +3200</c:v>
                </c:pt>
                <c:pt idx="26">
                  <c:v>BC_HIGH_DEMAND</c:v>
                </c:pt>
                <c:pt idx="27">
                  <c:v>BC +3600</c:v>
                </c:pt>
                <c:pt idx="28">
                  <c:v>BC +4000</c:v>
                </c:pt>
                <c:pt idx="29">
                  <c:v>BC +4400</c:v>
                </c:pt>
                <c:pt idx="30">
                  <c:v>FS</c:v>
                </c:pt>
              </c:strCache>
            </c:strRef>
          </c:cat>
          <c:val>
            <c:numRef>
              <c:f>'Figure 4'!$AD$7:$AD$38</c:f>
              <c:numCache>
                <c:formatCode>General</c:formatCode>
                <c:ptCount val="32"/>
                <c:pt idx="0">
                  <c:v>44.5</c:v>
                </c:pt>
                <c:pt idx="1">
                  <c:v>44.5</c:v>
                </c:pt>
                <c:pt idx="2">
                  <c:v>44.5</c:v>
                </c:pt>
                <c:pt idx="3">
                  <c:v>44.5</c:v>
                </c:pt>
                <c:pt idx="4">
                  <c:v>44.5</c:v>
                </c:pt>
                <c:pt idx="5">
                  <c:v>44.5</c:v>
                </c:pt>
                <c:pt idx="6">
                  <c:v>44.5</c:v>
                </c:pt>
                <c:pt idx="7">
                  <c:v>44.5</c:v>
                </c:pt>
                <c:pt idx="8">
                  <c:v>44.5</c:v>
                </c:pt>
                <c:pt idx="9">
                  <c:v>44.5</c:v>
                </c:pt>
                <c:pt idx="10">
                  <c:v>44.5</c:v>
                </c:pt>
                <c:pt idx="11">
                  <c:v>44.5</c:v>
                </c:pt>
                <c:pt idx="12">
                  <c:v>44.5</c:v>
                </c:pt>
                <c:pt idx="13">
                  <c:v>44.5</c:v>
                </c:pt>
                <c:pt idx="14">
                  <c:v>44.5</c:v>
                </c:pt>
                <c:pt idx="15">
                  <c:v>44.5</c:v>
                </c:pt>
                <c:pt idx="16">
                  <c:v>44.5</c:v>
                </c:pt>
                <c:pt idx="17">
                  <c:v>44.5</c:v>
                </c:pt>
                <c:pt idx="18">
                  <c:v>44.5</c:v>
                </c:pt>
                <c:pt idx="19">
                  <c:v>44.5</c:v>
                </c:pt>
                <c:pt idx="20">
                  <c:v>44.5</c:v>
                </c:pt>
                <c:pt idx="21">
                  <c:v>44.5</c:v>
                </c:pt>
                <c:pt idx="22">
                  <c:v>44.5</c:v>
                </c:pt>
                <c:pt idx="23">
                  <c:v>44.5</c:v>
                </c:pt>
                <c:pt idx="24">
                  <c:v>44.5</c:v>
                </c:pt>
                <c:pt idx="25">
                  <c:v>44.5</c:v>
                </c:pt>
                <c:pt idx="26">
                  <c:v>44.5</c:v>
                </c:pt>
                <c:pt idx="27">
                  <c:v>44.5</c:v>
                </c:pt>
                <c:pt idx="28">
                  <c:v>44.5</c:v>
                </c:pt>
                <c:pt idx="29">
                  <c:v>44.5</c:v>
                </c:pt>
                <c:pt idx="30">
                  <c:v>44.5</c:v>
                </c:pt>
                <c:pt idx="31">
                  <c:v>44.5</c:v>
                </c:pt>
              </c:numCache>
            </c:numRef>
          </c:val>
          <c:smooth val="0"/>
          <c:extLst>
            <c:ext xmlns:c16="http://schemas.microsoft.com/office/drawing/2014/chart" uri="{C3380CC4-5D6E-409C-BE32-E72D297353CC}">
              <c16:uniqueId val="{00000008-FF12-4E73-96C3-C322051F61D0}"/>
            </c:ext>
          </c:extLst>
        </c:ser>
        <c:dLbls>
          <c:showLegendKey val="0"/>
          <c:showVal val="0"/>
          <c:showCatName val="0"/>
          <c:showSerName val="0"/>
          <c:showPercent val="0"/>
          <c:showBubbleSize val="0"/>
        </c:dLbls>
        <c:marker val="1"/>
        <c:smooth val="0"/>
        <c:axId val="149034496"/>
        <c:axId val="149036032"/>
      </c:lineChart>
      <c:catAx>
        <c:axId val="149034496"/>
        <c:scaling>
          <c:orientation val="minMax"/>
        </c:scaling>
        <c:delete val="0"/>
        <c:axPos val="b"/>
        <c:numFmt formatCode="General" sourceLinked="1"/>
        <c:majorTickMark val="none"/>
        <c:minorTickMark val="none"/>
        <c:tickLblPos val="low"/>
        <c:txPr>
          <a:bodyPr rot="-5400000"/>
          <a:lstStyle/>
          <a:p>
            <a:pPr>
              <a:defRPr/>
            </a:pPr>
            <a:endParaRPr lang="en-US"/>
          </a:p>
        </c:txPr>
        <c:crossAx val="149036032"/>
        <c:crosses val="autoZero"/>
        <c:auto val="0"/>
        <c:lblAlgn val="ctr"/>
        <c:lblOffset val="100"/>
        <c:noMultiLvlLbl val="0"/>
      </c:catAx>
      <c:valAx>
        <c:axId val="149036032"/>
        <c:scaling>
          <c:orientation val="minMax"/>
          <c:max val="48.2"/>
          <c:min val="33"/>
        </c:scaling>
        <c:delete val="0"/>
        <c:axPos val="l"/>
        <c:majorGridlines>
          <c:spPr>
            <a:ln>
              <a:solidFill>
                <a:schemeClr val="bg1">
                  <a:lumMod val="85000"/>
                </a:schemeClr>
              </a:solidFill>
              <a:prstDash val="dash"/>
            </a:ln>
          </c:spPr>
        </c:majorGridlines>
        <c:title>
          <c:tx>
            <c:rich>
              <a:bodyPr rot="-5400000" vert="horz"/>
              <a:lstStyle/>
              <a:p>
                <a:pPr>
                  <a:defRPr b="0"/>
                </a:pPr>
                <a:r>
                  <a:rPr lang="en-US" b="0"/>
                  <a:t>Capacity to secure (GW)</a:t>
                </a:r>
              </a:p>
            </c:rich>
          </c:tx>
          <c:overlay val="0"/>
        </c:title>
        <c:numFmt formatCode="General" sourceLinked="1"/>
        <c:majorTickMark val="out"/>
        <c:minorTickMark val="none"/>
        <c:tickLblPos val="low"/>
        <c:crossAx val="149034496"/>
        <c:crosses val="autoZero"/>
        <c:crossBetween val="between"/>
        <c:majorUnit val="1"/>
      </c:valAx>
    </c:plotArea>
    <c:legend>
      <c:legendPos val="r"/>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'Figure 41'!$J$5</c:f>
              <c:strCache>
                <c:ptCount val="1"/>
                <c:pt idx="0">
                  <c:v>ST</c:v>
                </c:pt>
              </c:strCache>
            </c:strRef>
          </c:tx>
          <c:spPr>
            <a:ln w="19050" cap="rnd">
              <a:solidFill>
                <a:srgbClr val="5BCBF5"/>
              </a:solidFill>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41'!$J$6:$J$115</c:f>
              <c:numCache>
                <c:formatCode>0.0</c:formatCode>
                <c:ptCount val="110"/>
                <c:pt idx="0">
                  <c:v>6.7263933869869641</c:v>
                </c:pt>
                <c:pt idx="1">
                  <c:v>6.4252547520342791</c:v>
                </c:pt>
                <c:pt idx="2">
                  <c:v>6.1464611317957853</c:v>
                </c:pt>
                <c:pt idx="3">
                  <c:v>5.8831386682571054</c:v>
                </c:pt>
                <c:pt idx="4">
                  <c:v>5.6326223496052803</c:v>
                </c:pt>
                <c:pt idx="5">
                  <c:v>5.390868975692527</c:v>
                </c:pt>
                <c:pt idx="6">
                  <c:v>5.1565212440077115</c:v>
                </c:pt>
                <c:pt idx="7">
                  <c:v>4.9301961533592067</c:v>
                </c:pt>
                <c:pt idx="8">
                  <c:v>4.7121084928987287</c:v>
                </c:pt>
                <c:pt idx="9">
                  <c:v>4.4989105807659504</c:v>
                </c:pt>
                <c:pt idx="10">
                  <c:v>4.2881452528746618</c:v>
                </c:pt>
                <c:pt idx="11">
                  <c:v>4.0816901756869353</c:v>
                </c:pt>
                <c:pt idx="12">
                  <c:v>3.8815539782810173</c:v>
                </c:pt>
                <c:pt idx="13">
                  <c:v>3.6893549898474016</c:v>
                </c:pt>
                <c:pt idx="14">
                  <c:v>3.5052119300368156</c:v>
                </c:pt>
                <c:pt idx="15">
                  <c:v>3.2703983581189298</c:v>
                </c:pt>
                <c:pt idx="16">
                  <c:v>3.0746278300290228</c:v>
                </c:pt>
                <c:pt idx="17">
                  <c:v>2.9220325386769694</c:v>
                </c:pt>
                <c:pt idx="18">
                  <c:v>2.7832472690985255</c:v>
                </c:pt>
                <c:pt idx="19">
                  <c:v>2.6478714522206155</c:v>
                </c:pt>
                <c:pt idx="20">
                  <c:v>2.5171175819943588</c:v>
                </c:pt>
                <c:pt idx="21">
                  <c:v>2.392028971806039</c:v>
                </c:pt>
                <c:pt idx="22">
                  <c:v>2.2639020249447008</c:v>
                </c:pt>
                <c:pt idx="23">
                  <c:v>2.1403185824851172</c:v>
                </c:pt>
                <c:pt idx="24">
                  <c:v>2.0230685321419761</c:v>
                </c:pt>
                <c:pt idx="25">
                  <c:v>1.9113834907075862</c:v>
                </c:pt>
                <c:pt idx="26">
                  <c:v>1.8050580311215749</c:v>
                </c:pt>
                <c:pt idx="27">
                  <c:v>1.7037495827508273</c:v>
                </c:pt>
                <c:pt idx="28">
                  <c:v>1.607273673510818</c:v>
                </c:pt>
                <c:pt idx="29">
                  <c:v>1.5154499594174593</c:v>
                </c:pt>
                <c:pt idx="30">
                  <c:v>1.4281022462544355</c:v>
                </c:pt>
                <c:pt idx="31">
                  <c:v>1.3450585067778458</c:v>
                </c:pt>
                <c:pt idx="32">
                  <c:v>1.2661508933962189</c:v>
                </c:pt>
                <c:pt idx="33">
                  <c:v>1.1912157462803081</c:v>
                </c:pt>
                <c:pt idx="34">
                  <c:v>1.1200935968737009</c:v>
                </c:pt>
                <c:pt idx="35">
                  <c:v>1.0526291667919594</c:v>
                </c:pt>
                <c:pt idx="36">
                  <c:v>0.98867136211471052</c:v>
                </c:pt>
                <c:pt idx="37">
                  <c:v>0.92807326309164684</c:v>
                </c:pt>
                <c:pt idx="38">
                  <c:v>0.87069210929972662</c:v>
                </c:pt>
                <c:pt idx="39">
                  <c:v>0.81638928030482683</c:v>
                </c:pt>
                <c:pt idx="40">
                  <c:v>0.76503027189664174</c:v>
                </c:pt>
                <c:pt idx="41">
                  <c:v>0.71648466798061405</c:v>
                </c:pt>
                <c:pt idx="42">
                  <c:v>0.6706261082250754</c:v>
                </c:pt>
                <c:pt idx="43">
                  <c:v>0.62733225157547068</c:v>
                </c:pt>
                <c:pt idx="44">
                  <c:v>0.58648473576047377</c:v>
                </c:pt>
                <c:pt idx="45">
                  <c:v>0.54796913292692428</c:v>
                </c:pt>
                <c:pt idx="46">
                  <c:v>0.51167490155176876</c:v>
                </c:pt>
                <c:pt idx="47">
                  <c:v>0.47749533478951467</c:v>
                </c:pt>
                <c:pt idx="48">
                  <c:v>0.44532750542310373</c:v>
                </c:pt>
                <c:pt idx="49">
                  <c:v>0.4150722075945118</c:v>
                </c:pt>
                <c:pt idx="50">
                  <c:v>0.3866338954987969</c:v>
                </c:pt>
                <c:pt idx="51">
                  <c:v>0.35992061923171653</c:v>
                </c:pt>
                <c:pt idx="52">
                  <c:v>0.33484395798642319</c:v>
                </c:pt>
                <c:pt idx="53">
                  <c:v>0.31131895079911653</c:v>
                </c:pt>
                <c:pt idx="54">
                  <c:v>0.28926402504689941</c:v>
                </c:pt>
                <c:pt idx="55">
                  <c:v>0.26860092290345794</c:v>
                </c:pt>
                <c:pt idx="56">
                  <c:v>0.24925462595959347</c:v>
                </c:pt>
                <c:pt idx="57">
                  <c:v>0.23115327821609069</c:v>
                </c:pt>
                <c:pt idx="58">
                  <c:v>0.21422810765595457</c:v>
                </c:pt>
                <c:pt idx="59">
                  <c:v>0.19841334660171053</c:v>
                </c:pt>
                <c:pt idx="60">
                  <c:v>0.18364615106129165</c:v>
                </c:pt>
                <c:pt idx="61">
                  <c:v>0.1698665192630617</c:v>
                </c:pt>
                <c:pt idx="62">
                  <c:v>0.15701720957679943</c:v>
                </c:pt>
                <c:pt idx="63">
                  <c:v>0.14504365801304137</c:v>
                </c:pt>
                <c:pt idx="64">
                  <c:v>0.13389389548810071</c:v>
                </c:pt>
                <c:pt idx="65">
                  <c:v>0.1235184650363963</c:v>
                </c:pt>
                <c:pt idx="66">
                  <c:v>0.11387033914549931</c:v>
                </c:pt>
                <c:pt idx="67">
                  <c:v>0.10490483738258166</c:v>
                </c:pt>
                <c:pt idx="68">
                  <c:v>9.6579544473791593E-2</c:v>
                </c:pt>
                <c:pt idx="69">
                  <c:v>8.8854228990539699E-2</c:v>
                </c:pt>
                <c:pt idx="70">
                  <c:v>8.1690762788807145E-2</c:v>
                </c:pt>
                <c:pt idx="71">
                  <c:v>7.5053041339443557E-2</c:v>
                </c:pt>
                <c:pt idx="72">
                  <c:v>6.8906905079055253E-2</c:v>
                </c:pt>
                <c:pt idx="73">
                  <c:v>6.3220061902550223E-2</c:v>
                </c:pt>
                <c:pt idx="74">
                  <c:v>5.7962010909750415E-2</c:v>
                </c:pt>
                <c:pt idx="75">
                  <c:v>5.310396750975923E-2</c:v>
                </c:pt>
                <c:pt idx="76">
                  <c:v>4.8618789978022145E-2</c:v>
                </c:pt>
                <c:pt idx="77">
                  <c:v>4.4480907552292212E-2</c:v>
                </c:pt>
                <c:pt idx="78">
                  <c:v>4.0666250145046934E-2</c:v>
                </c:pt>
                <c:pt idx="79">
                  <c:v>3.7152179741341163E-2</c:v>
                </c:pt>
                <c:pt idx="80">
                  <c:v>3.3917423542658344E-2</c:v>
                </c:pt>
                <c:pt idx="81">
                  <c:v>3.0942008909073209E-2</c:v>
                </c:pt>
                <c:pt idx="82">
                  <c:v>2.8207200143996091E-2</c:v>
                </c:pt>
                <c:pt idx="83">
                  <c:v>2.5695437157959272E-2</c:v>
                </c:pt>
                <c:pt idx="84">
                  <c:v>2.3390276040356314E-2</c:v>
                </c:pt>
                <c:pt idx="85">
                  <c:v>2.1276331560778551E-2</c:v>
                </c:pt>
                <c:pt idx="86">
                  <c:v>1.9339221614628831E-2</c:v>
                </c:pt>
                <c:pt idx="87">
                  <c:v>1.7565513621048846E-2</c:v>
                </c:pt>
                <c:pt idx="88">
                  <c:v>1.5942672874887223E-2</c:v>
                </c:pt>
                <c:pt idx="89">
                  <c:v>1.4459012848472671E-2</c:v>
                </c:pt>
                <c:pt idx="90">
                  <c:v>1.3103647433349304E-2</c:v>
                </c:pt>
                <c:pt idx="91">
                  <c:v>1.1866445106886118E-2</c:v>
                </c:pt>
                <c:pt idx="92">
                  <c:v>1.0737985003793759E-2</c:v>
                </c:pt>
                <c:pt idx="93">
                  <c:v>9.7095148680711434E-3</c:v>
                </c:pt>
                <c:pt idx="94">
                  <c:v>8.7729108567616149E-3</c:v>
                </c:pt>
                <c:pt idx="95">
                  <c:v>7.920639163120833E-3</c:v>
                </c:pt>
                <c:pt idx="96">
                  <c:v>7.145719423382357E-3</c:v>
                </c:pt>
                <c:pt idx="97">
                  <c:v>6.4416898682452314E-3</c:v>
                </c:pt>
                <c:pt idx="98">
                  <c:v>5.8025741774940321E-3</c:v>
                </c:pt>
                <c:pt idx="99">
                  <c:v>5.2228499937854072E-3</c:v>
                </c:pt>
                <c:pt idx="100">
                  <c:v>4.6974190495866937E-3</c:v>
                </c:pt>
                <c:pt idx="101">
                  <c:v>4.2215788595192988E-3</c:v>
                </c:pt>
                <c:pt idx="102">
                  <c:v>3.7909959289298451E-3</c:v>
                </c:pt>
                <c:pt idx="103">
                  <c:v>3.4016804283718543E-3</c:v>
                </c:pt>
                <c:pt idx="104">
                  <c:v>3.0499622828157472E-3</c:v>
                </c:pt>
                <c:pt idx="105">
                  <c:v>2.7324686238002246E-3</c:v>
                </c:pt>
                <c:pt idx="106">
                  <c:v>2.4461025523783973E-3</c:v>
                </c:pt>
                <c:pt idx="107">
                  <c:v>2.188023160581593E-3</c:v>
                </c:pt>
                <c:pt idx="108">
                  <c:v>1.9556267592068604E-3</c:v>
                </c:pt>
                <c:pt idx="109">
                  <c:v>1.7465292600147514E-3</c:v>
                </c:pt>
              </c:numCache>
            </c:numRef>
          </c:yVal>
          <c:smooth val="0"/>
          <c:extLst>
            <c:ext xmlns:c16="http://schemas.microsoft.com/office/drawing/2014/chart" uri="{C3380CC4-5D6E-409C-BE32-E72D297353CC}">
              <c16:uniqueId val="{00000000-5E6E-41F8-B62C-2ADA539C97A3}"/>
            </c:ext>
          </c:extLst>
        </c:ser>
        <c:ser>
          <c:idx val="0"/>
          <c:order val="1"/>
          <c:tx>
            <c:strRef>
              <c:f>'Figure 41'!$K$5</c:f>
              <c:strCache>
                <c:ptCount val="1"/>
                <c:pt idx="0">
                  <c:v>CT</c:v>
                </c:pt>
              </c:strCache>
            </c:strRef>
          </c:tx>
          <c:spPr>
            <a:ln w="19050" cap="rnd">
              <a:solidFill>
                <a:srgbClr val="FFBF22"/>
              </a:solidFill>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41'!$K$6:$K$115</c:f>
              <c:numCache>
                <c:formatCode>0.0</c:formatCode>
                <c:ptCount val="110"/>
                <c:pt idx="0">
                  <c:v>5.5405396954869186</c:v>
                </c:pt>
                <c:pt idx="1">
                  <c:v>5.2892665660618965</c:v>
                </c:pt>
                <c:pt idx="2">
                  <c:v>5.0603135294806236</c:v>
                </c:pt>
                <c:pt idx="3">
                  <c:v>4.8429109633044058</c:v>
                </c:pt>
                <c:pt idx="4">
                  <c:v>4.6264810512387786</c:v>
                </c:pt>
                <c:pt idx="5">
                  <c:v>4.3991353552862389</c:v>
                </c:pt>
                <c:pt idx="6">
                  <c:v>4.1636232041920005</c:v>
                </c:pt>
                <c:pt idx="7">
                  <c:v>3.9354883672020904</c:v>
                </c:pt>
                <c:pt idx="8">
                  <c:v>3.7235016282156117</c:v>
                </c:pt>
                <c:pt idx="9">
                  <c:v>3.5323691295149411</c:v>
                </c:pt>
                <c:pt idx="10">
                  <c:v>3.3608150701439952</c:v>
                </c:pt>
                <c:pt idx="11">
                  <c:v>3.2010313647287227</c:v>
                </c:pt>
                <c:pt idx="12">
                  <c:v>3.0439640785723321</c:v>
                </c:pt>
                <c:pt idx="13">
                  <c:v>2.8912888072263878</c:v>
                </c:pt>
                <c:pt idx="14">
                  <c:v>2.7519591378015265</c:v>
                </c:pt>
                <c:pt idx="15">
                  <c:v>2.6251752017939536</c:v>
                </c:pt>
                <c:pt idx="16">
                  <c:v>2.5065162801845511</c:v>
                </c:pt>
                <c:pt idx="17">
                  <c:v>2.3934630956158323</c:v>
                </c:pt>
                <c:pt idx="18">
                  <c:v>2.2835131181960664</c:v>
                </c:pt>
                <c:pt idx="19">
                  <c:v>2.1736937668790688</c:v>
                </c:pt>
                <c:pt idx="20">
                  <c:v>2.0645527877547178</c:v>
                </c:pt>
                <c:pt idx="21">
                  <c:v>1.9589217512919341</c:v>
                </c:pt>
                <c:pt idx="22">
                  <c:v>1.8577100942544662</c:v>
                </c:pt>
                <c:pt idx="23">
                  <c:v>1.7609856805401316</c:v>
                </c:pt>
                <c:pt idx="24">
                  <c:v>1.6413102544027114</c:v>
                </c:pt>
                <c:pt idx="25">
                  <c:v>1.5378617430013342</c:v>
                </c:pt>
                <c:pt idx="26">
                  <c:v>1.4584708074958395</c:v>
                </c:pt>
                <c:pt idx="27">
                  <c:v>1.3865665110123557</c:v>
                </c:pt>
                <c:pt idx="28">
                  <c:v>1.3167895690542326</c:v>
                </c:pt>
                <c:pt idx="29">
                  <c:v>1.250245943280486</c:v>
                </c:pt>
                <c:pt idx="30">
                  <c:v>1.1869026757811438</c:v>
                </c:pt>
                <c:pt idx="31">
                  <c:v>1.1211087016138699</c:v>
                </c:pt>
                <c:pt idx="32">
                  <c:v>1.0571858779099825</c:v>
                </c:pt>
                <c:pt idx="33">
                  <c:v>0.99687307778262513</c:v>
                </c:pt>
                <c:pt idx="34">
                  <c:v>0.93974743430148933</c:v>
                </c:pt>
                <c:pt idx="35">
                  <c:v>0.88544828842319334</c:v>
                </c:pt>
                <c:pt idx="36">
                  <c:v>0.83386256512449153</c:v>
                </c:pt>
                <c:pt idx="37">
                  <c:v>0.78488028658736586</c:v>
                </c:pt>
                <c:pt idx="38">
                  <c:v>0.73839455373360097</c:v>
                </c:pt>
                <c:pt idx="39">
                  <c:v>0.69430152500232845</c:v>
                </c:pt>
                <c:pt idx="40">
                  <c:v>0.65250039243581581</c:v>
                </c:pt>
                <c:pt idx="41">
                  <c:v>0.61289335514531795</c:v>
                </c:pt>
                <c:pt idx="42">
                  <c:v>0.57538559023505809</c:v>
                </c:pt>
                <c:pt idx="43">
                  <c:v>0.53988522126831817</c:v>
                </c:pt>
                <c:pt idx="44">
                  <c:v>0.50630328436518957</c:v>
                </c:pt>
                <c:pt idx="45">
                  <c:v>0.47455369202671227</c:v>
                </c:pt>
                <c:pt idx="46">
                  <c:v>0.44455319478492111</c:v>
                </c:pt>
                <c:pt idx="47">
                  <c:v>0.4162213407826727</c:v>
                </c:pt>
                <c:pt idx="48">
                  <c:v>0.38948043339106453</c:v>
                </c:pt>
                <c:pt idx="49">
                  <c:v>0.3642554869757258</c:v>
                </c:pt>
                <c:pt idx="50">
                  <c:v>0.3404741809262849</c:v>
                </c:pt>
                <c:pt idx="51">
                  <c:v>0.31806681206586906</c:v>
                </c:pt>
                <c:pt idx="52">
                  <c:v>0.29696624555957402</c:v>
                </c:pt>
                <c:pt idx="53">
                  <c:v>0.27710786444245117</c:v>
                </c:pt>
                <c:pt idx="54">
                  <c:v>0.25842951788870305</c:v>
                </c:pt>
                <c:pt idx="55">
                  <c:v>0.24087146834444922</c:v>
                </c:pt>
                <c:pt idx="56">
                  <c:v>0.22437633764664572</c:v>
                </c:pt>
                <c:pt idx="57">
                  <c:v>0.20888905225050652</c:v>
                </c:pt>
                <c:pt idx="58">
                  <c:v>0.19435678768711021</c:v>
                </c:pt>
                <c:pt idx="59">
                  <c:v>0.1807289123717819</c:v>
                </c:pt>
                <c:pt idx="60">
                  <c:v>0.16795693088234878</c:v>
                </c:pt>
                <c:pt idx="61">
                  <c:v>0.15599442682448134</c:v>
                </c:pt>
                <c:pt idx="62">
                  <c:v>0.14479700539908383</c:v>
                </c:pt>
                <c:pt idx="63">
                  <c:v>0.13432223578410063</c:v>
                </c:pt>
                <c:pt idx="64">
                  <c:v>0.12452959344018621</c:v>
                </c:pt>
                <c:pt idx="65">
                  <c:v>0.11538040244646676</c:v>
                </c:pt>
                <c:pt idx="66">
                  <c:v>0.10683777796912799</c:v>
                </c:pt>
                <c:pt idx="67">
                  <c:v>9.8866568961820958E-2</c:v>
                </c:pt>
                <c:pt idx="68">
                  <c:v>9.1433301192908947E-2</c:v>
                </c:pt>
                <c:pt idx="69">
                  <c:v>8.4506120690415326E-2</c:v>
                </c:pt>
                <c:pt idx="70">
                  <c:v>7.8054737691193699E-2</c:v>
                </c:pt>
                <c:pt idx="71">
                  <c:v>7.2050371176359734E-2</c:v>
                </c:pt>
                <c:pt idx="72">
                  <c:v>6.6465694070420467E-2</c:v>
                </c:pt>
                <c:pt idx="73">
                  <c:v>6.1274779176839426E-2</c:v>
                </c:pt>
                <c:pt idx="74">
                  <c:v>5.6453045918006241E-2</c:v>
                </c:pt>
                <c:pt idx="75">
                  <c:v>5.1977207942765669E-2</c:v>
                </c:pt>
                <c:pt idx="76">
                  <c:v>4.7825221659821393E-2</c:v>
                </c:pt>
                <c:pt idx="77">
                  <c:v>4.3976235750491206E-2</c:v>
                </c:pt>
                <c:pt idx="78">
                  <c:v>4.0410541709469762E-2</c:v>
                </c:pt>
                <c:pt idx="79">
                  <c:v>3.7109525457475853E-2</c:v>
                </c:pt>
                <c:pt idx="80">
                  <c:v>3.4055620064939812E-2</c:v>
                </c:pt>
                <c:pt idx="81">
                  <c:v>3.1232259621242167E-2</c:v>
                </c:pt>
                <c:pt idx="82">
                  <c:v>2.8623834279462922E-2</c:v>
                </c:pt>
                <c:pt idx="83">
                  <c:v>2.6215646502156902E-2</c:v>
                </c:pt>
                <c:pt idx="84">
                  <c:v>2.3993868529348181E-2</c:v>
                </c:pt>
                <c:pt idx="85">
                  <c:v>2.1945501085748335E-2</c:v>
                </c:pt>
                <c:pt idx="86">
                  <c:v>2.0058333340160189E-2</c:v>
                </c:pt>
                <c:pt idx="87">
                  <c:v>1.8320904126140167E-2</c:v>
                </c:pt>
                <c:pt idx="88">
                  <c:v>1.6722464429267867E-2</c:v>
                </c:pt>
                <c:pt idx="89">
                  <c:v>1.5252941142816962E-2</c:v>
                </c:pt>
                <c:pt idx="90">
                  <c:v>1.3902902090244116E-2</c:v>
                </c:pt>
                <c:pt idx="91">
                  <c:v>1.2663522309716367E-2</c:v>
                </c:pt>
                <c:pt idx="92">
                  <c:v>1.152655159288643E-2</c:v>
                </c:pt>
                <c:pt idx="93">
                  <c:v>1.0484283267301719E-2</c:v>
                </c:pt>
                <c:pt idx="94">
                  <c:v>9.5295242091985866E-3</c:v>
                </c:pt>
                <c:pt idx="95">
                  <c:v>8.6555660709882916E-3</c:v>
                </c:pt>
                <c:pt idx="96">
                  <c:v>7.8561577054853983E-3</c:v>
                </c:pt>
                <c:pt idx="97">
                  <c:v>7.1254787668610722E-3</c:v>
                </c:pt>
                <c:pt idx="98">
                  <c:v>6.4581144664212376E-3</c:v>
                </c:pt>
                <c:pt idx="99">
                  <c:v>5.8490314596092961E-3</c:v>
                </c:pt>
                <c:pt idx="100">
                  <c:v>5.2935548391120661E-3</c:v>
                </c:pt>
                <c:pt idx="101">
                  <c:v>4.7873462076009361E-3</c:v>
                </c:pt>
                <c:pt idx="102">
                  <c:v>4.3263828024634327E-3</c:v>
                </c:pt>
                <c:pt idx="103">
                  <c:v>3.9069376438678402E-3</c:v>
                </c:pt>
                <c:pt idx="104">
                  <c:v>3.5255606766496058E-3</c:v>
                </c:pt>
                <c:pt idx="105">
                  <c:v>3.1790608758064083E-3</c:v>
                </c:pt>
                <c:pt idx="106">
                  <c:v>2.8644892848327412E-3</c:v>
                </c:pt>
                <c:pt idx="107">
                  <c:v>2.5791229557075492E-3</c:v>
                </c:pt>
                <c:pt idx="108">
                  <c:v>2.3204497590628408E-3</c:v>
                </c:pt>
                <c:pt idx="109">
                  <c:v>2.0861540329000392E-3</c:v>
                </c:pt>
              </c:numCache>
            </c:numRef>
          </c:yVal>
          <c:smooth val="0"/>
          <c:extLst>
            <c:ext xmlns:c16="http://schemas.microsoft.com/office/drawing/2014/chart" uri="{C3380CC4-5D6E-409C-BE32-E72D297353CC}">
              <c16:uniqueId val="{00000001-5E6E-41F8-B62C-2ADA539C97A3}"/>
            </c:ext>
          </c:extLst>
        </c:ser>
        <c:ser>
          <c:idx val="37"/>
          <c:order val="2"/>
          <c:tx>
            <c:strRef>
              <c:f>'Figure 41'!$L$5</c:f>
              <c:strCache>
                <c:ptCount val="1"/>
                <c:pt idx="0">
                  <c:v>FS</c:v>
                </c:pt>
              </c:strCache>
            </c:strRef>
          </c:tx>
          <c:spPr>
            <a:ln w="19050" cap="rnd">
              <a:solidFill>
                <a:srgbClr val="454545"/>
              </a:solidFill>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41'!$L$6:$L$115</c:f>
              <c:numCache>
                <c:formatCode>0.0</c:formatCode>
                <c:ptCount val="110"/>
                <c:pt idx="0">
                  <c:v>75.938881202826707</c:v>
                </c:pt>
                <c:pt idx="1">
                  <c:v>74.066509856127311</c:v>
                </c:pt>
                <c:pt idx="2">
                  <c:v>72.210903739860115</c:v>
                </c:pt>
                <c:pt idx="3">
                  <c:v>70.376123066491914</c:v>
                </c:pt>
                <c:pt idx="4">
                  <c:v>68.568848324815505</c:v>
                </c:pt>
                <c:pt idx="5">
                  <c:v>66.793941295903679</c:v>
                </c:pt>
                <c:pt idx="6">
                  <c:v>65.052102840920014</c:v>
                </c:pt>
                <c:pt idx="7">
                  <c:v>63.340217905044504</c:v>
                </c:pt>
                <c:pt idx="8">
                  <c:v>61.654011111810163</c:v>
                </c:pt>
                <c:pt idx="9">
                  <c:v>59.986668269971346</c:v>
                </c:pt>
                <c:pt idx="10">
                  <c:v>58.330871295145698</c:v>
                </c:pt>
                <c:pt idx="11">
                  <c:v>56.686803024024833</c:v>
                </c:pt>
                <c:pt idx="12">
                  <c:v>55.060584917253991</c:v>
                </c:pt>
                <c:pt idx="13">
                  <c:v>53.465791674482816</c:v>
                </c:pt>
                <c:pt idx="14">
                  <c:v>51.919161575694993</c:v>
                </c:pt>
                <c:pt idx="15">
                  <c:v>50.42938513140875</c:v>
                </c:pt>
                <c:pt idx="16">
                  <c:v>48.997141816367538</c:v>
                </c:pt>
                <c:pt idx="17">
                  <c:v>47.616062351368996</c:v>
                </c:pt>
                <c:pt idx="18">
                  <c:v>46.276860030916147</c:v>
                </c:pt>
                <c:pt idx="19">
                  <c:v>44.970466167027773</c:v>
                </c:pt>
                <c:pt idx="20">
                  <c:v>43.689496676331956</c:v>
                </c:pt>
                <c:pt idx="21">
                  <c:v>42.429350526804356</c:v>
                </c:pt>
                <c:pt idx="22">
                  <c:v>41.186626314285498</c:v>
                </c:pt>
                <c:pt idx="23">
                  <c:v>39.958111547718929</c:v>
                </c:pt>
                <c:pt idx="24">
                  <c:v>38.739782825204706</c:v>
                </c:pt>
                <c:pt idx="25">
                  <c:v>37.529736806674443</c:v>
                </c:pt>
                <c:pt idx="26">
                  <c:v>36.330384419059207</c:v>
                </c:pt>
                <c:pt idx="27">
                  <c:v>35.147693835891317</c:v>
                </c:pt>
                <c:pt idx="28">
                  <c:v>33.990103329096826</c:v>
                </c:pt>
                <c:pt idx="29">
                  <c:v>32.851858820059704</c:v>
                </c:pt>
                <c:pt idx="30">
                  <c:v>31.731351567759869</c:v>
                </c:pt>
                <c:pt idx="31">
                  <c:v>30.659041935960232</c:v>
                </c:pt>
                <c:pt idx="32">
                  <c:v>29.653832066610498</c:v>
                </c:pt>
                <c:pt idx="33">
                  <c:v>28.702992001375851</c:v>
                </c:pt>
                <c:pt idx="34">
                  <c:v>27.787823062883643</c:v>
                </c:pt>
                <c:pt idx="35">
                  <c:v>26.901250437323579</c:v>
                </c:pt>
                <c:pt idx="36">
                  <c:v>26.042257389854555</c:v>
                </c:pt>
                <c:pt idx="37">
                  <c:v>25.209293615485041</c:v>
                </c:pt>
                <c:pt idx="38">
                  <c:v>24.400429594227688</c:v>
                </c:pt>
                <c:pt idx="39">
                  <c:v>23.60536400093423</c:v>
                </c:pt>
                <c:pt idx="40">
                  <c:v>22.814099705504169</c:v>
                </c:pt>
                <c:pt idx="41">
                  <c:v>22.019512501787645</c:v>
                </c:pt>
                <c:pt idx="42">
                  <c:v>21.218190701865907</c:v>
                </c:pt>
                <c:pt idx="43">
                  <c:v>20.415331553377499</c:v>
                </c:pt>
                <c:pt idx="44">
                  <c:v>19.620601943013142</c:v>
                </c:pt>
                <c:pt idx="45">
                  <c:v>18.844371994205549</c:v>
                </c:pt>
                <c:pt idx="46">
                  <c:v>18.09655808198206</c:v>
                </c:pt>
                <c:pt idx="47">
                  <c:v>17.383924506062574</c:v>
                </c:pt>
                <c:pt idx="48">
                  <c:v>16.707481433798382</c:v>
                </c:pt>
                <c:pt idx="49">
                  <c:v>16.063229552766746</c:v>
                </c:pt>
                <c:pt idx="50">
                  <c:v>15.445015994100876</c:v>
                </c:pt>
                <c:pt idx="51">
                  <c:v>14.846472721557728</c:v>
                </c:pt>
                <c:pt idx="52">
                  <c:v>14.263480663759957</c:v>
                </c:pt>
                <c:pt idx="53">
                  <c:v>13.695537737677004</c:v>
                </c:pt>
                <c:pt idx="54">
                  <c:v>13.13797590152617</c:v>
                </c:pt>
                <c:pt idx="55">
                  <c:v>12.604997251948133</c:v>
                </c:pt>
                <c:pt idx="56">
                  <c:v>12.101233554180865</c:v>
                </c:pt>
                <c:pt idx="57">
                  <c:v>11.603705643248148</c:v>
                </c:pt>
                <c:pt idx="58">
                  <c:v>11.108031640014909</c:v>
                </c:pt>
                <c:pt idx="59">
                  <c:v>10.625197545648318</c:v>
                </c:pt>
                <c:pt idx="60">
                  <c:v>10.162690024889844</c:v>
                </c:pt>
                <c:pt idx="61">
                  <c:v>9.7235467974706555</c:v>
                </c:pt>
                <c:pt idx="62">
                  <c:v>9.3069447805206167</c:v>
                </c:pt>
                <c:pt idx="63">
                  <c:v>8.9073344501166893</c:v>
                </c:pt>
                <c:pt idx="64">
                  <c:v>8.4994836223353403</c:v>
                </c:pt>
                <c:pt idx="65">
                  <c:v>8.0598740830524278</c:v>
                </c:pt>
                <c:pt idx="66">
                  <c:v>7.607590027172785</c:v>
                </c:pt>
                <c:pt idx="67">
                  <c:v>7.1754100603252731</c:v>
                </c:pt>
                <c:pt idx="68">
                  <c:v>6.7824679939671046</c:v>
                </c:pt>
                <c:pt idx="69">
                  <c:v>6.4307105040906247</c:v>
                </c:pt>
                <c:pt idx="70">
                  <c:v>6.1119608836265007</c:v>
                </c:pt>
                <c:pt idx="71">
                  <c:v>5.8175622527745734</c:v>
                </c:pt>
                <c:pt idx="72">
                  <c:v>5.5414005915195634</c:v>
                </c:pt>
                <c:pt idx="73">
                  <c:v>5.2795895341828327</c:v>
                </c:pt>
                <c:pt idx="74">
                  <c:v>5.0263089494390147</c:v>
                </c:pt>
                <c:pt idx="75">
                  <c:v>4.7810483430688642</c:v>
                </c:pt>
                <c:pt idx="76">
                  <c:v>4.5475019685259568</c:v>
                </c:pt>
                <c:pt idx="77">
                  <c:v>4.3243387599983718</c:v>
                </c:pt>
                <c:pt idx="78">
                  <c:v>4.1086055461685458</c:v>
                </c:pt>
                <c:pt idx="79">
                  <c:v>3.9005298278509546</c:v>
                </c:pt>
                <c:pt idx="80">
                  <c:v>3.6991495865659503</c:v>
                </c:pt>
                <c:pt idx="81">
                  <c:v>3.5024535271686954</c:v>
                </c:pt>
                <c:pt idx="82">
                  <c:v>3.3125672437360763</c:v>
                </c:pt>
                <c:pt idx="83">
                  <c:v>3.132243248965477</c:v>
                </c:pt>
                <c:pt idx="84">
                  <c:v>2.9156847225753704</c:v>
                </c:pt>
                <c:pt idx="85">
                  <c:v>2.7221172532691078</c:v>
                </c:pt>
                <c:pt idx="86">
                  <c:v>2.5689749161909989</c:v>
                </c:pt>
                <c:pt idx="87">
                  <c:v>2.4342513369385905</c:v>
                </c:pt>
                <c:pt idx="88">
                  <c:v>2.3038268360179606</c:v>
                </c:pt>
                <c:pt idx="89">
                  <c:v>2.1764148238791314</c:v>
                </c:pt>
                <c:pt idx="90">
                  <c:v>2.0542605831937029</c:v>
                </c:pt>
                <c:pt idx="91">
                  <c:v>1.9400526582064219</c:v>
                </c:pt>
                <c:pt idx="92">
                  <c:v>1.8261501767061861</c:v>
                </c:pt>
                <c:pt idx="93">
                  <c:v>1.7177669114429812</c:v>
                </c:pt>
                <c:pt idx="94">
                  <c:v>1.6166446265150345</c:v>
                </c:pt>
                <c:pt idx="95">
                  <c:v>1.5212744574066799</c:v>
                </c:pt>
                <c:pt idx="96">
                  <c:v>1.4308121804563525</c:v>
                </c:pt>
                <c:pt idx="97">
                  <c:v>1.3449689673184944</c:v>
                </c:pt>
                <c:pt idx="98">
                  <c:v>1.2635564617581903</c:v>
                </c:pt>
                <c:pt idx="99">
                  <c:v>1.1863913606130227</c:v>
                </c:pt>
                <c:pt idx="100">
                  <c:v>1.1132954045432057</c:v>
                </c:pt>
                <c:pt idx="101">
                  <c:v>1.0440953630855447</c:v>
                </c:pt>
                <c:pt idx="102">
                  <c:v>0.97862301407150443</c:v>
                </c:pt>
                <c:pt idx="103">
                  <c:v>0.9167151174907513</c:v>
                </c:pt>
                <c:pt idx="104">
                  <c:v>0.85821338390174529</c:v>
                </c:pt>
                <c:pt idx="105">
                  <c:v>0.80296443751009483</c:v>
                </c:pt>
                <c:pt idx="106">
                  <c:v>0.75081977405347411</c:v>
                </c:pt>
                <c:pt idx="107">
                  <c:v>0.70163571364877653</c:v>
                </c:pt>
                <c:pt idx="108">
                  <c:v>0.6552733487728587</c:v>
                </c:pt>
                <c:pt idx="109">
                  <c:v>0.6115984875626288</c:v>
                </c:pt>
              </c:numCache>
            </c:numRef>
          </c:yVal>
          <c:smooth val="0"/>
          <c:extLst>
            <c:ext xmlns:c16="http://schemas.microsoft.com/office/drawing/2014/chart" uri="{C3380CC4-5D6E-409C-BE32-E72D297353CC}">
              <c16:uniqueId val="{00000002-5E6E-41F8-B62C-2ADA539C97A3}"/>
            </c:ext>
          </c:extLst>
        </c:ser>
        <c:ser>
          <c:idx val="3"/>
          <c:order val="3"/>
          <c:tx>
            <c:strRef>
              <c:f>'Figure 41'!$M$5</c:f>
              <c:strCache>
                <c:ptCount val="1"/>
                <c:pt idx="0">
                  <c:v>LW</c:v>
                </c:pt>
              </c:strCache>
            </c:strRef>
          </c:tx>
          <c:spPr>
            <a:ln w="19050" cap="rnd">
              <a:solidFill>
                <a:srgbClr val="C2CD23"/>
              </a:solidFill>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41'!$M$6:$M$115</c:f>
              <c:numCache>
                <c:formatCode>0.0</c:formatCode>
                <c:ptCount val="110"/>
                <c:pt idx="0">
                  <c:v>0.23822074879942609</c:v>
                </c:pt>
                <c:pt idx="1">
                  <c:v>0.22146154764971848</c:v>
                </c:pt>
                <c:pt idx="2">
                  <c:v>0.20575376397805567</c:v>
                </c:pt>
                <c:pt idx="3">
                  <c:v>0.19104096837962919</c:v>
                </c:pt>
                <c:pt idx="4">
                  <c:v>0.17726910758318509</c:v>
                </c:pt>
                <c:pt idx="5">
                  <c:v>0.16438644487735998</c:v>
                </c:pt>
                <c:pt idx="6">
                  <c:v>0.15234349971337965</c:v>
                </c:pt>
                <c:pt idx="7">
                  <c:v>0.14109298663222533</c:v>
                </c:pt>
                <c:pt idx="8">
                  <c:v>0.13058975366203457</c:v>
                </c:pt>
                <c:pt idx="9">
                  <c:v>0.1207907203286436</c:v>
                </c:pt>
                <c:pt idx="10">
                  <c:v>0.11165481541882599</c:v>
                </c:pt>
                <c:pt idx="11">
                  <c:v>0.10314291463197392</c:v>
                </c:pt>
                <c:pt idx="12">
                  <c:v>9.5217778251739812E-2</c:v>
                </c:pt>
                <c:pt idx="13">
                  <c:v>8.7843988964540931E-2</c:v>
                </c:pt>
                <c:pt idx="14">
                  <c:v>8.0987889946872463E-2</c:v>
                </c:pt>
                <c:pt idx="15">
                  <c:v>7.461752333810473E-2</c:v>
                </c:pt>
                <c:pt idx="16">
                  <c:v>6.8702569209904973E-2</c:v>
                </c:pt>
                <c:pt idx="17">
                  <c:v>6.3214285137655646E-2</c:v>
                </c:pt>
                <c:pt idx="18">
                  <c:v>5.8125446473281425E-2</c:v>
                </c:pt>
                <c:pt idx="19">
                  <c:v>5.3410287412782108E-2</c:v>
                </c:pt>
                <c:pt idx="20">
                  <c:v>4.9044442945535838E-2</c:v>
                </c:pt>
                <c:pt idx="21">
                  <c:v>4.5004891766122851E-2</c:v>
                </c:pt>
                <c:pt idx="22">
                  <c:v>4.1269900223058313E-2</c:v>
                </c:pt>
                <c:pt idx="23">
                  <c:v>3.7818967372448178E-2</c:v>
                </c:pt>
                <c:pt idx="24">
                  <c:v>3.4632771198225568E-2</c:v>
                </c:pt>
                <c:pt idx="25">
                  <c:v>3.1693116054317731E-2</c:v>
                </c:pt>
                <c:pt idx="26">
                  <c:v>2.8982881377863853E-2</c:v>
                </c:pt>
                <c:pt idx="27">
                  <c:v>2.6485971716477937E-2</c:v>
                </c:pt>
                <c:pt idx="28">
                  <c:v>2.4187268106554194E-2</c:v>
                </c:pt>
                <c:pt idx="29">
                  <c:v>2.2072580833767393E-2</c:v>
                </c:pt>
                <c:pt idx="30">
                  <c:v>2.0128603601247626E-2</c:v>
                </c:pt>
                <c:pt idx="31">
                  <c:v>1.8342869125427562E-2</c:v>
                </c:pt>
                <c:pt idx="32">
                  <c:v>1.6703706174286133E-2</c:v>
                </c:pt>
                <c:pt idx="33">
                  <c:v>1.5200198057660716E-2</c:v>
                </c:pt>
                <c:pt idx="34">
                  <c:v>1.3822142574482686E-2</c:v>
                </c:pt>
                <c:pt idx="35">
                  <c:v>1.2560013417218484E-2</c:v>
                </c:pt>
                <c:pt idx="36">
                  <c:v>1.1404923029479515E-2</c:v>
                </c:pt>
                <c:pt idx="37">
                  <c:v>1.0348586908704717E-2</c:v>
                </c:pt>
                <c:pt idx="38">
                  <c:v>9.3832893420247206E-3</c:v>
                </c:pt>
                <c:pt idx="39">
                  <c:v>8.5018505598889616E-3</c:v>
                </c:pt>
                <c:pt idx="40">
                  <c:v>7.6975952887778599E-3</c:v>
                </c:pt>
                <c:pt idx="41">
                  <c:v>6.964322681330886E-3</c:v>
                </c:pt>
                <c:pt idx="42">
                  <c:v>6.296277599496275E-3</c:v>
                </c:pt>
                <c:pt idx="43">
                  <c:v>5.6881232238455981E-3</c:v>
                </c:pt>
                <c:pt idx="44">
                  <c:v>5.134914959992032E-3</c:v>
                </c:pt>
                <c:pt idx="45">
                  <c:v>4.6320756110991932E-3</c:v>
                </c:pt>
                <c:pt idx="46">
                  <c:v>4.1753717837607254E-3</c:v>
                </c:pt>
                <c:pt idx="47">
                  <c:v>3.7608914930619785E-3</c:v>
                </c:pt>
                <c:pt idx="48">
                  <c:v>3.3850229313951872E-3</c:v>
                </c:pt>
                <c:pt idx="49">
                  <c:v>3.0444343645793228E-3</c:v>
                </c:pt>
                <c:pt idx="50">
                  <c:v>2.7360551180252882E-3</c:v>
                </c:pt>
                <c:pt idx="51">
                  <c:v>2.4570576150757762E-3</c:v>
                </c:pt>
                <c:pt idx="52">
                  <c:v>2.2048404292260904E-3</c:v>
                </c:pt>
                <c:pt idx="53">
                  <c:v>1.977012311686374E-3</c:v>
                </c:pt>
                <c:pt idx="54">
                  <c:v>1.7713771556654816E-3</c:v>
                </c:pt>
                <c:pt idx="55">
                  <c:v>1.5859198588307468E-3</c:v>
                </c:pt>
                <c:pt idx="56">
                  <c:v>1.4187930456145165E-3</c:v>
                </c:pt>
                <c:pt idx="57">
                  <c:v>1.2683046113860104E-3</c:v>
                </c:pt>
                <c:pt idx="58">
                  <c:v>1.1329060509744325E-3</c:v>
                </c:pt>
                <c:pt idx="59">
                  <c:v>1.0111815346050359E-3</c:v>
                </c:pt>
                <c:pt idx="60">
                  <c:v>9.0183769498305912E-4</c:v>
                </c:pt>
                <c:pt idx="61">
                  <c:v>8.0369409002035595E-4</c:v>
                </c:pt>
                <c:pt idx="62">
                  <c:v>7.1567430653582517E-4</c:v>
                </c:pt>
                <c:pt idx="63">
                  <c:v>6.3679767116334792E-4</c:v>
                </c:pt>
                <c:pt idx="64">
                  <c:v>5.6617153566035664E-4</c:v>
                </c:pt>
                <c:pt idx="65">
                  <c:v>5.0298410481722049E-4</c:v>
                </c:pt>
                <c:pt idx="66">
                  <c:v>4.4649777621369653E-4</c:v>
                </c:pt>
                <c:pt idx="67">
                  <c:v>3.9604296214560146E-4</c:v>
                </c:pt>
                <c:pt idx="68">
                  <c:v>3.510123651449265E-4</c:v>
                </c:pt>
                <c:pt idx="69">
                  <c:v>3.1085567963270284E-4</c:v>
                </c:pt>
                <c:pt idx="70">
                  <c:v>2.7507469336937823E-4</c:v>
                </c:pt>
                <c:pt idx="71">
                  <c:v>2.4321876349616669E-4</c:v>
                </c:pt>
                <c:pt idx="72">
                  <c:v>2.1488064308715203E-4</c:v>
                </c:pt>
                <c:pt idx="73">
                  <c:v>1.8969263525076463E-4</c:v>
                </c:pt>
                <c:pt idx="74">
                  <c:v>1.6732305292596893E-4</c:v>
                </c:pt>
                <c:pt idx="75">
                  <c:v>1.4747296360896806E-4</c:v>
                </c:pt>
                <c:pt idx="76">
                  <c:v>1.2987319931676068E-4</c:v>
                </c:pt>
                <c:pt idx="77">
                  <c:v>1.1428161314124577E-4</c:v>
                </c:pt>
                <c:pt idx="78">
                  <c:v>1.0048056476895158E-4</c:v>
                </c:pt>
                <c:pt idx="79">
                  <c:v>3.9975916295287634E-7</c:v>
                </c:pt>
                <c:pt idx="80">
                  <c:v>3.3156557581785381E-7</c:v>
                </c:pt>
                <c:pt idx="81">
                  <c:v>2.7465943825838975E-7</c:v>
                </c:pt>
                <c:pt idx="82">
                  <c:v>2.2723359010200665E-7</c:v>
                </c:pt>
                <c:pt idx="83">
                  <c:v>1.8775965442149323E-7</c:v>
                </c:pt>
                <c:pt idx="84">
                  <c:v>1.549468014904242E-7</c:v>
                </c:pt>
                <c:pt idx="85">
                  <c:v>1.2770632360862692E-7</c:v>
                </c:pt>
                <c:pt idx="86">
                  <c:v>1.0512124748157164E-7</c:v>
                </c:pt>
                <c:pt idx="87">
                  <c:v>8.6420306808001193E-8</c:v>
                </c:pt>
                <c:pt idx="88">
                  <c:v>7.0955682811006202E-8</c:v>
                </c:pt>
                <c:pt idx="89">
                  <c:v>5.8183995730246581E-8</c:v>
                </c:pt>
                <c:pt idx="90">
                  <c:v>4.765009677864324E-8</c:v>
                </c:pt>
                <c:pt idx="91">
                  <c:v>3.8973268672285121E-8</c:v>
                </c:pt>
                <c:pt idx="92">
                  <c:v>3.1835494404157045E-8</c:v>
                </c:pt>
                <c:pt idx="93">
                  <c:v>2.5971499212074675E-8</c:v>
                </c:pt>
                <c:pt idx="94">
                  <c:v>2.116031038011411E-8</c:v>
                </c:pt>
                <c:pt idx="95">
                  <c:v>1.7218114236586631E-8</c:v>
                </c:pt>
                <c:pt idx="96">
                  <c:v>1.3992220035240244E-8</c:v>
                </c:pt>
                <c:pt idx="97">
                  <c:v>1.1355966838731397E-8</c:v>
                </c:pt>
                <c:pt idx="98">
                  <c:v>0</c:v>
                </c:pt>
                <c:pt idx="99">
                  <c:v>0</c:v>
                </c:pt>
                <c:pt idx="100">
                  <c:v>0</c:v>
                </c:pt>
                <c:pt idx="101">
                  <c:v>0</c:v>
                </c:pt>
                <c:pt idx="102">
                  <c:v>0</c:v>
                </c:pt>
                <c:pt idx="103">
                  <c:v>0</c:v>
                </c:pt>
                <c:pt idx="104">
                  <c:v>0</c:v>
                </c:pt>
                <c:pt idx="105">
                  <c:v>0</c:v>
                </c:pt>
                <c:pt idx="106">
                  <c:v>0</c:v>
                </c:pt>
                <c:pt idx="107">
                  <c:v>0</c:v>
                </c:pt>
                <c:pt idx="108">
                  <c:v>0</c:v>
                </c:pt>
                <c:pt idx="109">
                  <c:v>0</c:v>
                </c:pt>
              </c:numCache>
            </c:numRef>
          </c:yVal>
          <c:smooth val="0"/>
          <c:extLst>
            <c:ext xmlns:c16="http://schemas.microsoft.com/office/drawing/2014/chart" uri="{C3380CC4-5D6E-409C-BE32-E72D297353CC}">
              <c16:uniqueId val="{00000003-5E6E-41F8-B62C-2ADA539C97A3}"/>
            </c:ext>
          </c:extLst>
        </c:ser>
        <c:ser>
          <c:idx val="1"/>
          <c:order val="4"/>
          <c:tx>
            <c:strRef>
              <c:f>'Figure 41'!$N$5</c:f>
              <c:strCache>
                <c:ptCount val="1"/>
                <c:pt idx="0">
                  <c:v>BC</c:v>
                </c:pt>
              </c:strCache>
            </c:strRef>
          </c:tx>
          <c:spPr>
            <a:ln w="19050" cap="rnd">
              <a:solidFill>
                <a:srgbClr val="CD328A"/>
              </a:solidFill>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41'!$N$6:$N$115</c:f>
              <c:numCache>
                <c:formatCode>0.0</c:formatCode>
                <c:ptCount val="110"/>
                <c:pt idx="0">
                  <c:v>17.860201684172452</c:v>
                </c:pt>
                <c:pt idx="1">
                  <c:v>17.05681989488675</c:v>
                </c:pt>
                <c:pt idx="2">
                  <c:v>16.30246158742473</c:v>
                </c:pt>
                <c:pt idx="3">
                  <c:v>15.593158914922485</c:v>
                </c:pt>
                <c:pt idx="4">
                  <c:v>14.921290885675905</c:v>
                </c:pt>
                <c:pt idx="5">
                  <c:v>14.279450690518765</c:v>
                </c:pt>
                <c:pt idx="6">
                  <c:v>13.651847793889306</c:v>
                </c:pt>
                <c:pt idx="7">
                  <c:v>13.011996046498698</c:v>
                </c:pt>
                <c:pt idx="8">
                  <c:v>12.344857565138515</c:v>
                </c:pt>
                <c:pt idx="9">
                  <c:v>11.674057329338309</c:v>
                </c:pt>
                <c:pt idx="10">
                  <c:v>11.043753362856638</c:v>
                </c:pt>
                <c:pt idx="11">
                  <c:v>10.47908619754338</c:v>
                </c:pt>
                <c:pt idx="12">
                  <c:v>9.9770264871883025</c:v>
                </c:pt>
                <c:pt idx="13">
                  <c:v>9.5197421417369696</c:v>
                </c:pt>
                <c:pt idx="14">
                  <c:v>9.0818174644341028</c:v>
                </c:pt>
                <c:pt idx="15">
                  <c:v>8.6390149856034064</c:v>
                </c:pt>
                <c:pt idx="16">
                  <c:v>8.184330957099073</c:v>
                </c:pt>
                <c:pt idx="17">
                  <c:v>7.7313480635729377</c:v>
                </c:pt>
                <c:pt idx="18">
                  <c:v>7.3043990824760918</c:v>
                </c:pt>
                <c:pt idx="19">
                  <c:v>6.9137100102409015</c:v>
                </c:pt>
                <c:pt idx="20">
                  <c:v>6.5620962066942834</c:v>
                </c:pt>
                <c:pt idx="21">
                  <c:v>6.2435697075467385</c:v>
                </c:pt>
                <c:pt idx="22">
                  <c:v>5.9436725815011453</c:v>
                </c:pt>
                <c:pt idx="23">
                  <c:v>5.6547098349912597</c:v>
                </c:pt>
                <c:pt idx="24">
                  <c:v>5.3828463356446621</c:v>
                </c:pt>
                <c:pt idx="25">
                  <c:v>5.1355283319706384</c:v>
                </c:pt>
                <c:pt idx="26">
                  <c:v>4.9064062983362735</c:v>
                </c:pt>
                <c:pt idx="27">
                  <c:v>4.6895101199559859</c:v>
                </c:pt>
                <c:pt idx="28">
                  <c:v>4.4812330995785929</c:v>
                </c:pt>
                <c:pt idx="29">
                  <c:v>4.2777389552691156</c:v>
                </c:pt>
                <c:pt idx="30">
                  <c:v>4.0783297364062889</c:v>
                </c:pt>
                <c:pt idx="31">
                  <c:v>3.8845896055596603</c:v>
                </c:pt>
                <c:pt idx="32">
                  <c:v>3.6976538379658326</c:v>
                </c:pt>
                <c:pt idx="33">
                  <c:v>3.5176184933543944</c:v>
                </c:pt>
                <c:pt idx="34">
                  <c:v>3.2766835770757874</c:v>
                </c:pt>
                <c:pt idx="35">
                  <c:v>3.0623613654152351</c:v>
                </c:pt>
                <c:pt idx="36">
                  <c:v>2.8977221385781675</c:v>
                </c:pt>
                <c:pt idx="37">
                  <c:v>2.7560965117351963</c:v>
                </c:pt>
                <c:pt idx="38">
                  <c:v>2.6216828415367543</c:v>
                </c:pt>
                <c:pt idx="39">
                  <c:v>2.4946835209657694</c:v>
                </c:pt>
                <c:pt idx="40">
                  <c:v>2.3740167016102602</c:v>
                </c:pt>
                <c:pt idx="41">
                  <c:v>2.2501410748362001</c:v>
                </c:pt>
                <c:pt idx="42">
                  <c:v>2.1304803832593722</c:v>
                </c:pt>
                <c:pt idx="43">
                  <c:v>2.0164700047525366</c:v>
                </c:pt>
                <c:pt idx="44">
                  <c:v>1.9077372967387021</c:v>
                </c:pt>
                <c:pt idx="45">
                  <c:v>1.8040912132807025</c:v>
                </c:pt>
                <c:pt idx="46">
                  <c:v>1.7052325971269697</c:v>
                </c:pt>
                <c:pt idx="47">
                  <c:v>1.6109879170938162</c:v>
                </c:pt>
                <c:pt idx="48">
                  <c:v>1.5211875825348022</c:v>
                </c:pt>
                <c:pt idx="49">
                  <c:v>1.4356659524585855</c:v>
                </c:pt>
                <c:pt idx="50">
                  <c:v>1.3542613408107673</c:v>
                </c:pt>
                <c:pt idx="51">
                  <c:v>1.2768160179086763</c:v>
                </c:pt>
                <c:pt idx="52">
                  <c:v>1.2031762080288986</c:v>
                </c:pt>
                <c:pt idx="53">
                  <c:v>1.1331920831583047</c:v>
                </c:pt>
                <c:pt idx="54">
                  <c:v>1.0667177529302816</c:v>
                </c:pt>
                <c:pt idx="55">
                  <c:v>1.0036112507787831</c:v>
                </c:pt>
                <c:pt idx="56">
                  <c:v>0.94373451635360628</c:v>
                </c:pt>
                <c:pt idx="57">
                  <c:v>0.88695337425091081</c:v>
                </c:pt>
                <c:pt idx="58">
                  <c:v>0.83313750912337881</c:v>
                </c:pt>
                <c:pt idx="59">
                  <c:v>0.78216043724450146</c:v>
                </c:pt>
                <c:pt idx="60">
                  <c:v>0.73389947461120708</c:v>
                </c:pt>
                <c:pt idx="61">
                  <c:v>0.68823570167839732</c:v>
                </c:pt>
                <c:pt idx="62">
                  <c:v>0.6450539248278333</c:v>
                </c:pt>
                <c:pt idx="63">
                  <c:v>0.60424263468223072</c:v>
                </c:pt>
                <c:pt idx="64">
                  <c:v>0.56569396138328476</c:v>
                </c:pt>
                <c:pt idx="65">
                  <c:v>0.52930362695965272</c:v>
                </c:pt>
                <c:pt idx="66">
                  <c:v>0.49497089491763391</c:v>
                </c:pt>
                <c:pt idx="67">
                  <c:v>0.46259851719336637</c:v>
                </c:pt>
                <c:pt idx="68">
                  <c:v>0.43209267861080547</c:v>
                </c:pt>
                <c:pt idx="69">
                  <c:v>0.40336293899452125</c:v>
                </c:pt>
                <c:pt idx="70">
                  <c:v>0.37632217309045768</c:v>
                </c:pt>
                <c:pt idx="71">
                  <c:v>0.35088650845121422</c:v>
                </c:pt>
                <c:pt idx="72">
                  <c:v>0.32697526144514755</c:v>
                </c:pt>
                <c:pt idx="73">
                  <c:v>0.30451087155063722</c:v>
                </c:pt>
                <c:pt idx="74">
                  <c:v>0.28341883409823393</c:v>
                </c:pt>
                <c:pt idx="75">
                  <c:v>0.26362763162411157</c:v>
                </c:pt>
                <c:pt idx="76">
                  <c:v>0.24506866399829158</c:v>
                </c:pt>
                <c:pt idx="77">
                  <c:v>0.22767617749052138</c:v>
                </c:pt>
                <c:pt idx="78">
                  <c:v>0.21138719293548391</c:v>
                </c:pt>
                <c:pt idx="79">
                  <c:v>0.19614143315721994</c:v>
                </c:pt>
                <c:pt idx="80">
                  <c:v>0.18188124981028361</c:v>
                </c:pt>
                <c:pt idx="81">
                  <c:v>0.16855154979225864</c:v>
                </c:pt>
                <c:pt idx="82">
                  <c:v>0.15609972137886194</c:v>
                </c:pt>
                <c:pt idx="83">
                  <c:v>0.14447556022899541</c:v>
                </c:pt>
                <c:pt idx="84">
                  <c:v>0.1336311954028046</c:v>
                </c:pt>
                <c:pt idx="85">
                  <c:v>0.12352101553110265</c:v>
                </c:pt>
                <c:pt idx="86">
                  <c:v>0.11410159526945937</c:v>
                </c:pt>
                <c:pt idx="87">
                  <c:v>0.10533162216487152</c:v>
                </c:pt>
                <c:pt idx="88">
                  <c:v>9.7171824057265543E-2</c:v>
                </c:pt>
                <c:pt idx="89">
                  <c:v>8.9584897132170119E-2</c:v>
                </c:pt>
                <c:pt idx="90">
                  <c:v>8.2535434734776147E-2</c:v>
                </c:pt>
                <c:pt idx="91">
                  <c:v>7.5989857049310883E-2</c:v>
                </c:pt>
                <c:pt idx="92">
                  <c:v>6.991634174122742E-2</c:v>
                </c:pt>
                <c:pt idx="93">
                  <c:v>6.4284755653187753E-2</c:v>
                </c:pt>
                <c:pt idx="94">
                  <c:v>5.9066587639230797E-2</c:v>
                </c:pt>
                <c:pt idx="95">
                  <c:v>5.4234882614899241E-2</c:v>
                </c:pt>
                <c:pt idx="96">
                  <c:v>4.9764176894482884E-2</c:v>
                </c:pt>
                <c:pt idx="97">
                  <c:v>4.5630434879951741E-2</c:v>
                </c:pt>
                <c:pt idx="98">
                  <c:v>4.1810987159626938E-2</c:v>
                </c:pt>
                <c:pt idx="99">
                  <c:v>3.8284470068199482E-2</c:v>
                </c:pt>
                <c:pt idx="100">
                  <c:v>3.5030766753379655E-2</c:v>
                </c:pt>
                <c:pt idx="101">
                  <c:v>3.2030949788267191E-2</c:v>
                </c:pt>
                <c:pt idx="102">
                  <c:v>2.9267225362494494E-2</c:v>
                </c:pt>
                <c:pt idx="103">
                  <c:v>2.6722879079331935E-2</c:v>
                </c:pt>
                <c:pt idx="104">
                  <c:v>2.4382223380271642E-2</c:v>
                </c:pt>
                <c:pt idx="105">
                  <c:v>2.2230546613140521E-2</c:v>
                </c:pt>
                <c:pt idx="106">
                  <c:v>2.0254063754546855E-2</c:v>
                </c:pt>
                <c:pt idx="107">
                  <c:v>1.8439868792449271E-2</c:v>
                </c:pt>
                <c:pt idx="108">
                  <c:v>1.6775888769862163E-2</c:v>
                </c:pt>
                <c:pt idx="109">
                  <c:v>1.5250839486184789E-2</c:v>
                </c:pt>
              </c:numCache>
            </c:numRef>
          </c:yVal>
          <c:smooth val="0"/>
          <c:extLst>
            <c:ext xmlns:c16="http://schemas.microsoft.com/office/drawing/2014/chart" uri="{C3380CC4-5D6E-409C-BE32-E72D297353CC}">
              <c16:uniqueId val="{00000004-5E6E-41F8-B62C-2ADA539C97A3}"/>
            </c:ext>
          </c:extLst>
        </c:ser>
        <c:ser>
          <c:idx val="12"/>
          <c:order val="13"/>
          <c:tx>
            <c:strRef>
              <c:f>'Figure 41'!$W$5</c:f>
              <c:strCache>
                <c:ptCount val="1"/>
                <c:pt idx="0">
                  <c:v>BC_NON_DEL_2000</c:v>
                </c:pt>
              </c:strCache>
            </c:strRef>
          </c:tx>
          <c:spPr>
            <a:ln w="19050" cap="rnd">
              <a:solidFill>
                <a:srgbClr val="CD328A"/>
              </a:solidFill>
              <a:prstDash val="sysDot"/>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41'!$W$6:$W$115</c:f>
              <c:numCache>
                <c:formatCode>0.0</c:formatCode>
                <c:ptCount val="110"/>
                <c:pt idx="0">
                  <c:v>44.208856463193612</c:v>
                </c:pt>
                <c:pt idx="1">
                  <c:v>42.414395934940245</c:v>
                </c:pt>
                <c:pt idx="2">
                  <c:v>40.690126700235609</c:v>
                </c:pt>
                <c:pt idx="3">
                  <c:v>39.038831673949545</c:v>
                </c:pt>
                <c:pt idx="4">
                  <c:v>37.436755206117141</c:v>
                </c:pt>
                <c:pt idx="5">
                  <c:v>35.849742099827616</c:v>
                </c:pt>
                <c:pt idx="6">
                  <c:v>34.25634846585119</c:v>
                </c:pt>
                <c:pt idx="7">
                  <c:v>32.676191864462496</c:v>
                </c:pt>
                <c:pt idx="8">
                  <c:v>31.151835946220384</c:v>
                </c:pt>
                <c:pt idx="9">
                  <c:v>29.710368216135191</c:v>
                </c:pt>
                <c:pt idx="10">
                  <c:v>28.362658736104521</c:v>
                </c:pt>
                <c:pt idx="11">
                  <c:v>27.104175984734219</c:v>
                </c:pt>
                <c:pt idx="12">
                  <c:v>25.917303519524651</c:v>
                </c:pt>
                <c:pt idx="13">
                  <c:v>24.777615276905642</c:v>
                </c:pt>
                <c:pt idx="14">
                  <c:v>23.672870707750526</c:v>
                </c:pt>
                <c:pt idx="15">
                  <c:v>22.601341297034899</c:v>
                </c:pt>
                <c:pt idx="16">
                  <c:v>21.565371116415619</c:v>
                </c:pt>
                <c:pt idx="17">
                  <c:v>20.569472409327808</c:v>
                </c:pt>
                <c:pt idx="18">
                  <c:v>19.617956911645599</c:v>
                </c:pt>
                <c:pt idx="19">
                  <c:v>18.714175587122028</c:v>
                </c:pt>
                <c:pt idx="20">
                  <c:v>17.860201684172452</c:v>
                </c:pt>
                <c:pt idx="21">
                  <c:v>17.05681989488675</c:v>
                </c:pt>
                <c:pt idx="22">
                  <c:v>16.30246158742473</c:v>
                </c:pt>
                <c:pt idx="23">
                  <c:v>15.593158914922485</c:v>
                </c:pt>
                <c:pt idx="24">
                  <c:v>14.921290885675905</c:v>
                </c:pt>
                <c:pt idx="25">
                  <c:v>14.279450690518765</c:v>
                </c:pt>
                <c:pt idx="26">
                  <c:v>13.651847793889306</c:v>
                </c:pt>
                <c:pt idx="27">
                  <c:v>13.011996046498698</c:v>
                </c:pt>
                <c:pt idx="28">
                  <c:v>12.344857565138515</c:v>
                </c:pt>
                <c:pt idx="29">
                  <c:v>11.674057329338309</c:v>
                </c:pt>
                <c:pt idx="30">
                  <c:v>11.043753362856638</c:v>
                </c:pt>
                <c:pt idx="31">
                  <c:v>10.47908619754338</c:v>
                </c:pt>
                <c:pt idx="32">
                  <c:v>9.9770264871883025</c:v>
                </c:pt>
                <c:pt idx="33">
                  <c:v>9.5197421417369696</c:v>
                </c:pt>
                <c:pt idx="34">
                  <c:v>9.0818174644341028</c:v>
                </c:pt>
                <c:pt idx="35">
                  <c:v>8.6390149856034064</c:v>
                </c:pt>
                <c:pt idx="36">
                  <c:v>8.184330957099073</c:v>
                </c:pt>
                <c:pt idx="37">
                  <c:v>7.7313480635729377</c:v>
                </c:pt>
                <c:pt idx="38">
                  <c:v>7.3043990824760918</c:v>
                </c:pt>
                <c:pt idx="39">
                  <c:v>6.9137100102409015</c:v>
                </c:pt>
                <c:pt idx="40">
                  <c:v>6.5620962066942834</c:v>
                </c:pt>
                <c:pt idx="41">
                  <c:v>6.2435697075467385</c:v>
                </c:pt>
                <c:pt idx="42">
                  <c:v>5.9436725815011453</c:v>
                </c:pt>
                <c:pt idx="43">
                  <c:v>5.6547098349912597</c:v>
                </c:pt>
                <c:pt idx="44">
                  <c:v>5.3828463356446621</c:v>
                </c:pt>
                <c:pt idx="45">
                  <c:v>5.1355283319706384</c:v>
                </c:pt>
                <c:pt idx="46">
                  <c:v>4.9064062983362735</c:v>
                </c:pt>
                <c:pt idx="47">
                  <c:v>4.6895101199559859</c:v>
                </c:pt>
                <c:pt idx="48">
                  <c:v>4.4812330995785929</c:v>
                </c:pt>
                <c:pt idx="49">
                  <c:v>4.2777389552691156</c:v>
                </c:pt>
                <c:pt idx="50">
                  <c:v>4.0783297364062889</c:v>
                </c:pt>
                <c:pt idx="51">
                  <c:v>3.8845896055596603</c:v>
                </c:pt>
                <c:pt idx="52">
                  <c:v>3.6976538379658326</c:v>
                </c:pt>
                <c:pt idx="53">
                  <c:v>3.5176184933543944</c:v>
                </c:pt>
                <c:pt idx="54">
                  <c:v>3.2766835770757874</c:v>
                </c:pt>
                <c:pt idx="55">
                  <c:v>3.0623613654152351</c:v>
                </c:pt>
                <c:pt idx="56">
                  <c:v>2.8977221385781675</c:v>
                </c:pt>
                <c:pt idx="57">
                  <c:v>2.7560965117351963</c:v>
                </c:pt>
                <c:pt idx="58">
                  <c:v>2.6216828415367543</c:v>
                </c:pt>
                <c:pt idx="59">
                  <c:v>2.4946835209657694</c:v>
                </c:pt>
                <c:pt idx="60">
                  <c:v>2.3740167016102602</c:v>
                </c:pt>
                <c:pt idx="61">
                  <c:v>2.2501410748362001</c:v>
                </c:pt>
                <c:pt idx="62">
                  <c:v>2.1304803832593722</c:v>
                </c:pt>
                <c:pt idx="63">
                  <c:v>2.0164700047525366</c:v>
                </c:pt>
                <c:pt idx="64">
                  <c:v>1.9077372967387021</c:v>
                </c:pt>
                <c:pt idx="65">
                  <c:v>1.8040912132807025</c:v>
                </c:pt>
                <c:pt idx="66">
                  <c:v>1.7052325971269697</c:v>
                </c:pt>
                <c:pt idx="67">
                  <c:v>1.6109879170938162</c:v>
                </c:pt>
                <c:pt idx="68">
                  <c:v>1.5211875825348022</c:v>
                </c:pt>
                <c:pt idx="69">
                  <c:v>1.4356659524585855</c:v>
                </c:pt>
                <c:pt idx="70">
                  <c:v>1.3542613408107673</c:v>
                </c:pt>
                <c:pt idx="71">
                  <c:v>1.2768160179086763</c:v>
                </c:pt>
                <c:pt idx="72">
                  <c:v>1.2031762080288986</c:v>
                </c:pt>
                <c:pt idx="73">
                  <c:v>1.1331920831583047</c:v>
                </c:pt>
                <c:pt idx="74">
                  <c:v>1.0667177529302816</c:v>
                </c:pt>
                <c:pt idx="75">
                  <c:v>1.0036112507787831</c:v>
                </c:pt>
                <c:pt idx="76">
                  <c:v>0.94373451635360628</c:v>
                </c:pt>
                <c:pt idx="77">
                  <c:v>0.88695337425091081</c:v>
                </c:pt>
                <c:pt idx="78">
                  <c:v>0.83313750912337881</c:v>
                </c:pt>
                <c:pt idx="79">
                  <c:v>0.78216043724450146</c:v>
                </c:pt>
                <c:pt idx="80">
                  <c:v>0.73389947461120708</c:v>
                </c:pt>
                <c:pt idx="81">
                  <c:v>0.68823570167839732</c:v>
                </c:pt>
                <c:pt idx="82">
                  <c:v>0.6450539248278333</c:v>
                </c:pt>
                <c:pt idx="83">
                  <c:v>0.60424263468223072</c:v>
                </c:pt>
                <c:pt idx="84">
                  <c:v>0.56569396138328476</c:v>
                </c:pt>
                <c:pt idx="85">
                  <c:v>0.52930362695965272</c:v>
                </c:pt>
                <c:pt idx="86">
                  <c:v>0.49497089491763391</c:v>
                </c:pt>
                <c:pt idx="87">
                  <c:v>0.46259851719336637</c:v>
                </c:pt>
                <c:pt idx="88">
                  <c:v>0.43209267861080547</c:v>
                </c:pt>
                <c:pt idx="89">
                  <c:v>0.40336293899452125</c:v>
                </c:pt>
                <c:pt idx="90">
                  <c:v>0.37632217309045768</c:v>
                </c:pt>
                <c:pt idx="91">
                  <c:v>0.35088650845121422</c:v>
                </c:pt>
                <c:pt idx="92">
                  <c:v>0.32697526144514755</c:v>
                </c:pt>
                <c:pt idx="93">
                  <c:v>0.30451087155063722</c:v>
                </c:pt>
                <c:pt idx="94">
                  <c:v>0.28341883409823393</c:v>
                </c:pt>
                <c:pt idx="95">
                  <c:v>0.26362763162411157</c:v>
                </c:pt>
                <c:pt idx="96">
                  <c:v>0.24506866399829158</c:v>
                </c:pt>
                <c:pt idx="97">
                  <c:v>0.22767617749052138</c:v>
                </c:pt>
                <c:pt idx="98">
                  <c:v>0.21138719293548391</c:v>
                </c:pt>
                <c:pt idx="99">
                  <c:v>0.19614143315721994</c:v>
                </c:pt>
                <c:pt idx="100">
                  <c:v>0.18188124981028361</c:v>
                </c:pt>
                <c:pt idx="101">
                  <c:v>0.16855154979225864</c:v>
                </c:pt>
                <c:pt idx="102">
                  <c:v>0.15609972137886194</c:v>
                </c:pt>
                <c:pt idx="103">
                  <c:v>0.14447556022899541</c:v>
                </c:pt>
                <c:pt idx="104">
                  <c:v>0.1336311954028046</c:v>
                </c:pt>
                <c:pt idx="105">
                  <c:v>0.12352101553110265</c:v>
                </c:pt>
                <c:pt idx="106">
                  <c:v>0.11410159526945937</c:v>
                </c:pt>
                <c:pt idx="107">
                  <c:v>0.10533162216487152</c:v>
                </c:pt>
                <c:pt idx="108">
                  <c:v>9.7171824057265543E-2</c:v>
                </c:pt>
                <c:pt idx="109">
                  <c:v>8.9584897132170119E-2</c:v>
                </c:pt>
              </c:numCache>
            </c:numRef>
          </c:yVal>
          <c:smooth val="0"/>
          <c:extLst>
            <c:ext xmlns:c16="http://schemas.microsoft.com/office/drawing/2014/chart" uri="{C3380CC4-5D6E-409C-BE32-E72D297353CC}">
              <c16:uniqueId val="{00000005-5E6E-41F8-B62C-2ADA539C97A3}"/>
            </c:ext>
          </c:extLst>
        </c:ser>
        <c:ser>
          <c:idx val="13"/>
          <c:order val="14"/>
          <c:tx>
            <c:strRef>
              <c:f>'Figure 41'!$X$5</c:f>
              <c:strCache>
                <c:ptCount val="1"/>
                <c:pt idx="0">
                  <c:v>BC_NON_DEL_2400</c:v>
                </c:pt>
              </c:strCache>
            </c:strRef>
          </c:tx>
          <c:spPr>
            <a:ln w="19050" cap="rnd">
              <a:solidFill>
                <a:srgbClr val="CD328A"/>
              </a:solidFill>
              <a:prstDash val="sysDash"/>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41'!$X$6:$X$115</c:f>
              <c:numCache>
                <c:formatCode>0.0</c:formatCode>
                <c:ptCount val="110"/>
                <c:pt idx="0">
                  <c:v>52.010053857195985</c:v>
                </c:pt>
                <c:pt idx="1">
                  <c:v>49.974492326638497</c:v>
                </c:pt>
                <c:pt idx="2">
                  <c:v>47.992556741313379</c:v>
                </c:pt>
                <c:pt idx="3">
                  <c:v>46.069267508417397</c:v>
                </c:pt>
                <c:pt idx="4">
                  <c:v>44.208856463193612</c:v>
                </c:pt>
                <c:pt idx="5">
                  <c:v>42.414395934940245</c:v>
                </c:pt>
                <c:pt idx="6">
                  <c:v>40.690126700235609</c:v>
                </c:pt>
                <c:pt idx="7">
                  <c:v>39.038831673949545</c:v>
                </c:pt>
                <c:pt idx="8">
                  <c:v>37.436755206117141</c:v>
                </c:pt>
                <c:pt idx="9">
                  <c:v>35.849742099827616</c:v>
                </c:pt>
                <c:pt idx="10">
                  <c:v>34.25634846585119</c:v>
                </c:pt>
                <c:pt idx="11">
                  <c:v>32.676191864462496</c:v>
                </c:pt>
                <c:pt idx="12">
                  <c:v>31.151835946220384</c:v>
                </c:pt>
                <c:pt idx="13">
                  <c:v>29.710368216135191</c:v>
                </c:pt>
                <c:pt idx="14">
                  <c:v>28.362658736104521</c:v>
                </c:pt>
                <c:pt idx="15">
                  <c:v>27.104175984734219</c:v>
                </c:pt>
                <c:pt idx="16">
                  <c:v>25.917303519524651</c:v>
                </c:pt>
                <c:pt idx="17">
                  <c:v>24.777615276905642</c:v>
                </c:pt>
                <c:pt idx="18">
                  <c:v>23.672870707750526</c:v>
                </c:pt>
                <c:pt idx="19">
                  <c:v>22.601341297034899</c:v>
                </c:pt>
                <c:pt idx="20">
                  <c:v>21.565371116415619</c:v>
                </c:pt>
                <c:pt idx="21">
                  <c:v>20.569472409327808</c:v>
                </c:pt>
                <c:pt idx="22">
                  <c:v>19.617956911645599</c:v>
                </c:pt>
                <c:pt idx="23">
                  <c:v>18.714175587122028</c:v>
                </c:pt>
                <c:pt idx="24">
                  <c:v>17.860201684172452</c:v>
                </c:pt>
                <c:pt idx="25">
                  <c:v>17.05681989488675</c:v>
                </c:pt>
                <c:pt idx="26">
                  <c:v>16.30246158742473</c:v>
                </c:pt>
                <c:pt idx="27">
                  <c:v>15.593158914922485</c:v>
                </c:pt>
                <c:pt idx="28">
                  <c:v>14.921290885675905</c:v>
                </c:pt>
                <c:pt idx="29">
                  <c:v>14.279450690518765</c:v>
                </c:pt>
                <c:pt idx="30">
                  <c:v>13.651847793889306</c:v>
                </c:pt>
                <c:pt idx="31">
                  <c:v>13.011996046498698</c:v>
                </c:pt>
                <c:pt idx="32">
                  <c:v>12.344857565138515</c:v>
                </c:pt>
                <c:pt idx="33">
                  <c:v>11.674057329338309</c:v>
                </c:pt>
                <c:pt idx="34">
                  <c:v>11.043753362856638</c:v>
                </c:pt>
                <c:pt idx="35">
                  <c:v>10.47908619754338</c:v>
                </c:pt>
                <c:pt idx="36">
                  <c:v>9.9770264871883025</c:v>
                </c:pt>
                <c:pt idx="37">
                  <c:v>9.5197421417369696</c:v>
                </c:pt>
                <c:pt idx="38">
                  <c:v>9.0818174644341028</c:v>
                </c:pt>
                <c:pt idx="39">
                  <c:v>8.6390149856034064</c:v>
                </c:pt>
                <c:pt idx="40">
                  <c:v>8.184330957099073</c:v>
                </c:pt>
                <c:pt idx="41">
                  <c:v>7.7313480635729377</c:v>
                </c:pt>
                <c:pt idx="42">
                  <c:v>7.3043990824760918</c:v>
                </c:pt>
                <c:pt idx="43">
                  <c:v>6.9137100102409015</c:v>
                </c:pt>
                <c:pt idx="44">
                  <c:v>6.5620962066942834</c:v>
                </c:pt>
                <c:pt idx="45">
                  <c:v>6.2435697075467385</c:v>
                </c:pt>
                <c:pt idx="46">
                  <c:v>5.9436725815011453</c:v>
                </c:pt>
                <c:pt idx="47">
                  <c:v>5.6547098349912597</c:v>
                </c:pt>
                <c:pt idx="48">
                  <c:v>5.3828463356446621</c:v>
                </c:pt>
                <c:pt idx="49">
                  <c:v>5.1355283319706384</c:v>
                </c:pt>
                <c:pt idx="50">
                  <c:v>4.9064062983362735</c:v>
                </c:pt>
                <c:pt idx="51">
                  <c:v>4.6895101199559859</c:v>
                </c:pt>
                <c:pt idx="52">
                  <c:v>4.4812330995785929</c:v>
                </c:pt>
                <c:pt idx="53">
                  <c:v>4.2777389552691156</c:v>
                </c:pt>
                <c:pt idx="54">
                  <c:v>4.0783297364062889</c:v>
                </c:pt>
                <c:pt idx="55">
                  <c:v>3.8845896055596603</c:v>
                </c:pt>
                <c:pt idx="56">
                  <c:v>3.6976538379658326</c:v>
                </c:pt>
                <c:pt idx="57">
                  <c:v>3.5176184933543944</c:v>
                </c:pt>
                <c:pt idx="58">
                  <c:v>3.2766835770757874</c:v>
                </c:pt>
                <c:pt idx="59">
                  <c:v>3.0623613654152351</c:v>
                </c:pt>
                <c:pt idx="60">
                  <c:v>2.8977221385781675</c:v>
                </c:pt>
                <c:pt idx="61">
                  <c:v>2.7560965117351963</c:v>
                </c:pt>
                <c:pt idx="62">
                  <c:v>2.6216828415367543</c:v>
                </c:pt>
                <c:pt idx="63">
                  <c:v>2.4946835209657694</c:v>
                </c:pt>
                <c:pt idx="64">
                  <c:v>2.3740167016102602</c:v>
                </c:pt>
                <c:pt idx="65">
                  <c:v>2.2501410748362001</c:v>
                </c:pt>
                <c:pt idx="66">
                  <c:v>2.1304803832593722</c:v>
                </c:pt>
                <c:pt idx="67">
                  <c:v>2.0164700047525366</c:v>
                </c:pt>
                <c:pt idx="68">
                  <c:v>1.9077372967387021</c:v>
                </c:pt>
                <c:pt idx="69">
                  <c:v>1.8040912132807025</c:v>
                </c:pt>
                <c:pt idx="70">
                  <c:v>1.7052325971269697</c:v>
                </c:pt>
                <c:pt idx="71">
                  <c:v>1.6109879170938162</c:v>
                </c:pt>
                <c:pt idx="72">
                  <c:v>1.5211875825348022</c:v>
                </c:pt>
                <c:pt idx="73">
                  <c:v>1.4356659524585855</c:v>
                </c:pt>
                <c:pt idx="74">
                  <c:v>1.3542613408107673</c:v>
                </c:pt>
                <c:pt idx="75">
                  <c:v>1.2768160179086763</c:v>
                </c:pt>
                <c:pt idx="76">
                  <c:v>1.2031762080288986</c:v>
                </c:pt>
                <c:pt idx="77">
                  <c:v>1.1331920831583047</c:v>
                </c:pt>
                <c:pt idx="78">
                  <c:v>1.0667177529302816</c:v>
                </c:pt>
                <c:pt idx="79">
                  <c:v>1.0036112507787831</c:v>
                </c:pt>
                <c:pt idx="80">
                  <c:v>0.94373451635360628</c:v>
                </c:pt>
                <c:pt idx="81">
                  <c:v>0.88695337425091081</c:v>
                </c:pt>
                <c:pt idx="82">
                  <c:v>0.83313750912337881</c:v>
                </c:pt>
                <c:pt idx="83">
                  <c:v>0.78216043724450146</c:v>
                </c:pt>
                <c:pt idx="84">
                  <c:v>0.73389947461120708</c:v>
                </c:pt>
                <c:pt idx="85">
                  <c:v>0.68823570167839732</c:v>
                </c:pt>
                <c:pt idx="86">
                  <c:v>0.6450539248278333</c:v>
                </c:pt>
                <c:pt idx="87">
                  <c:v>0.60424263468223072</c:v>
                </c:pt>
                <c:pt idx="88">
                  <c:v>0.56569396138328476</c:v>
                </c:pt>
                <c:pt idx="89">
                  <c:v>0.52930362695965272</c:v>
                </c:pt>
                <c:pt idx="90">
                  <c:v>0.49497089491763391</c:v>
                </c:pt>
                <c:pt idx="91">
                  <c:v>0.46259851719336637</c:v>
                </c:pt>
                <c:pt idx="92">
                  <c:v>0.43209267861080547</c:v>
                </c:pt>
                <c:pt idx="93">
                  <c:v>0.40336293899452125</c:v>
                </c:pt>
                <c:pt idx="94">
                  <c:v>0.37632217309045768</c:v>
                </c:pt>
                <c:pt idx="95">
                  <c:v>0.35088650845121422</c:v>
                </c:pt>
                <c:pt idx="96">
                  <c:v>0.32697526144514755</c:v>
                </c:pt>
                <c:pt idx="97">
                  <c:v>0.30451087155063722</c:v>
                </c:pt>
                <c:pt idx="98">
                  <c:v>0.28341883409823393</c:v>
                </c:pt>
                <c:pt idx="99">
                  <c:v>0.26362763162411157</c:v>
                </c:pt>
                <c:pt idx="100">
                  <c:v>0.24506866399829158</c:v>
                </c:pt>
                <c:pt idx="101">
                  <c:v>0.22767617749052138</c:v>
                </c:pt>
                <c:pt idx="102">
                  <c:v>0.21138719293548391</c:v>
                </c:pt>
                <c:pt idx="103">
                  <c:v>0.19614143315721994</c:v>
                </c:pt>
                <c:pt idx="104">
                  <c:v>0.18188124981028361</c:v>
                </c:pt>
                <c:pt idx="105">
                  <c:v>0.16855154979225864</c:v>
                </c:pt>
                <c:pt idx="106">
                  <c:v>0.15609972137886194</c:v>
                </c:pt>
                <c:pt idx="107">
                  <c:v>0.14447556022899541</c:v>
                </c:pt>
                <c:pt idx="108">
                  <c:v>0.1336311954028046</c:v>
                </c:pt>
                <c:pt idx="109">
                  <c:v>0.12352101553110265</c:v>
                </c:pt>
              </c:numCache>
            </c:numRef>
          </c:yVal>
          <c:smooth val="0"/>
          <c:extLst>
            <c:ext xmlns:c16="http://schemas.microsoft.com/office/drawing/2014/chart" uri="{C3380CC4-5D6E-409C-BE32-E72D297353CC}">
              <c16:uniqueId val="{00000006-5E6E-41F8-B62C-2ADA539C97A3}"/>
            </c:ext>
          </c:extLst>
        </c:ser>
        <c:ser>
          <c:idx val="14"/>
          <c:order val="15"/>
          <c:tx>
            <c:strRef>
              <c:f>'Figure 41'!$Y$5</c:f>
              <c:strCache>
                <c:ptCount val="1"/>
                <c:pt idx="0">
                  <c:v>BC_NON_DEL_2800</c:v>
                </c:pt>
              </c:strCache>
            </c:strRef>
          </c:tx>
          <c:spPr>
            <a:ln w="19050" cap="rnd">
              <a:solidFill>
                <a:srgbClr val="CD328A"/>
              </a:solidFill>
              <a:prstDash val="dash"/>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41'!$Y$6:$Y$115</c:f>
              <c:numCache>
                <c:formatCode>0.0</c:formatCode>
                <c:ptCount val="110"/>
                <c:pt idx="0">
                  <c:v>60.550878982632085</c:v>
                </c:pt>
                <c:pt idx="1">
                  <c:v>58.369765471702664</c:v>
                </c:pt>
                <c:pt idx="2">
                  <c:v>56.215201406832392</c:v>
                </c:pt>
                <c:pt idx="3">
                  <c:v>54.092407668483276</c:v>
                </c:pt>
                <c:pt idx="4">
                  <c:v>52.010053857195985</c:v>
                </c:pt>
                <c:pt idx="5">
                  <c:v>49.974492326638497</c:v>
                </c:pt>
                <c:pt idx="6">
                  <c:v>47.992556741313379</c:v>
                </c:pt>
                <c:pt idx="7">
                  <c:v>46.069267508417397</c:v>
                </c:pt>
                <c:pt idx="8">
                  <c:v>44.208856463193612</c:v>
                </c:pt>
                <c:pt idx="9">
                  <c:v>42.414395934940245</c:v>
                </c:pt>
                <c:pt idx="10">
                  <c:v>40.690126700235609</c:v>
                </c:pt>
                <c:pt idx="11">
                  <c:v>39.038831673949545</c:v>
                </c:pt>
                <c:pt idx="12">
                  <c:v>37.436755206117141</c:v>
                </c:pt>
                <c:pt idx="13">
                  <c:v>35.849742099827616</c:v>
                </c:pt>
                <c:pt idx="14">
                  <c:v>34.25634846585119</c:v>
                </c:pt>
                <c:pt idx="15">
                  <c:v>32.676191864462496</c:v>
                </c:pt>
                <c:pt idx="16">
                  <c:v>31.151835946220384</c:v>
                </c:pt>
                <c:pt idx="17">
                  <c:v>29.710368216135191</c:v>
                </c:pt>
                <c:pt idx="18">
                  <c:v>28.362658736104521</c:v>
                </c:pt>
                <c:pt idx="19">
                  <c:v>27.104175984734219</c:v>
                </c:pt>
                <c:pt idx="20">
                  <c:v>25.917303519524651</c:v>
                </c:pt>
                <c:pt idx="21">
                  <c:v>24.777615276905642</c:v>
                </c:pt>
                <c:pt idx="22">
                  <c:v>23.672870707750526</c:v>
                </c:pt>
                <c:pt idx="23">
                  <c:v>22.601341297034899</c:v>
                </c:pt>
                <c:pt idx="24">
                  <c:v>21.565371116415619</c:v>
                </c:pt>
                <c:pt idx="25">
                  <c:v>20.569472409327808</c:v>
                </c:pt>
                <c:pt idx="26">
                  <c:v>19.617956911645599</c:v>
                </c:pt>
                <c:pt idx="27">
                  <c:v>18.714175587122028</c:v>
                </c:pt>
                <c:pt idx="28">
                  <c:v>17.860201684172452</c:v>
                </c:pt>
                <c:pt idx="29">
                  <c:v>17.05681989488675</c:v>
                </c:pt>
                <c:pt idx="30">
                  <c:v>16.30246158742473</c:v>
                </c:pt>
                <c:pt idx="31">
                  <c:v>15.593158914922485</c:v>
                </c:pt>
                <c:pt idx="32">
                  <c:v>14.921290885675905</c:v>
                </c:pt>
                <c:pt idx="33">
                  <c:v>14.279450690518765</c:v>
                </c:pt>
                <c:pt idx="34">
                  <c:v>13.651847793889306</c:v>
                </c:pt>
                <c:pt idx="35">
                  <c:v>13.011996046498698</c:v>
                </c:pt>
                <c:pt idx="36">
                  <c:v>12.344857565138515</c:v>
                </c:pt>
                <c:pt idx="37">
                  <c:v>11.674057329338309</c:v>
                </c:pt>
                <c:pt idx="38">
                  <c:v>11.043753362856638</c:v>
                </c:pt>
                <c:pt idx="39">
                  <c:v>10.47908619754338</c:v>
                </c:pt>
                <c:pt idx="40">
                  <c:v>9.9770264871883025</c:v>
                </c:pt>
                <c:pt idx="41">
                  <c:v>9.5197421417369696</c:v>
                </c:pt>
                <c:pt idx="42">
                  <c:v>9.0818174644341028</c:v>
                </c:pt>
                <c:pt idx="43">
                  <c:v>8.6390149856034064</c:v>
                </c:pt>
                <c:pt idx="44">
                  <c:v>8.184330957099073</c:v>
                </c:pt>
                <c:pt idx="45">
                  <c:v>7.7313480635729377</c:v>
                </c:pt>
                <c:pt idx="46">
                  <c:v>7.3043990824760918</c:v>
                </c:pt>
                <c:pt idx="47">
                  <c:v>6.9137100102409015</c:v>
                </c:pt>
                <c:pt idx="48">
                  <c:v>6.5620962066942834</c:v>
                </c:pt>
                <c:pt idx="49">
                  <c:v>6.2435697075467385</c:v>
                </c:pt>
                <c:pt idx="50">
                  <c:v>5.9436725815011453</c:v>
                </c:pt>
                <c:pt idx="51">
                  <c:v>5.6547098349912597</c:v>
                </c:pt>
                <c:pt idx="52">
                  <c:v>5.3828463356446621</c:v>
                </c:pt>
                <c:pt idx="53">
                  <c:v>5.1355283319706384</c:v>
                </c:pt>
                <c:pt idx="54">
                  <c:v>4.9064062983362735</c:v>
                </c:pt>
                <c:pt idx="55">
                  <c:v>4.6895101199559859</c:v>
                </c:pt>
                <c:pt idx="56">
                  <c:v>4.4812330995785929</c:v>
                </c:pt>
                <c:pt idx="57">
                  <c:v>4.2777389552691156</c:v>
                </c:pt>
                <c:pt idx="58">
                  <c:v>4.0783297364062889</c:v>
                </c:pt>
                <c:pt idx="59">
                  <c:v>3.8845896055596603</c:v>
                </c:pt>
                <c:pt idx="60">
                  <c:v>3.6976538379658326</c:v>
                </c:pt>
                <c:pt idx="61">
                  <c:v>3.5176184933543944</c:v>
                </c:pt>
                <c:pt idx="62">
                  <c:v>3.2766835770757874</c:v>
                </c:pt>
                <c:pt idx="63">
                  <c:v>3.0623613654152351</c:v>
                </c:pt>
                <c:pt idx="64">
                  <c:v>2.8977221385781675</c:v>
                </c:pt>
                <c:pt idx="65">
                  <c:v>2.7560965117351963</c:v>
                </c:pt>
                <c:pt idx="66">
                  <c:v>2.6216828415367543</c:v>
                </c:pt>
                <c:pt idx="67">
                  <c:v>2.4946835209657694</c:v>
                </c:pt>
                <c:pt idx="68">
                  <c:v>2.3740167016102602</c:v>
                </c:pt>
                <c:pt idx="69">
                  <c:v>2.2501410748362001</c:v>
                </c:pt>
                <c:pt idx="70">
                  <c:v>2.1304803832593722</c:v>
                </c:pt>
                <c:pt idx="71">
                  <c:v>2.0164700047525366</c:v>
                </c:pt>
                <c:pt idx="72">
                  <c:v>1.9077372967387021</c:v>
                </c:pt>
                <c:pt idx="73">
                  <c:v>1.8040912132807025</c:v>
                </c:pt>
                <c:pt idx="74">
                  <c:v>1.7052325971269697</c:v>
                </c:pt>
                <c:pt idx="75">
                  <c:v>1.6109879170938162</c:v>
                </c:pt>
                <c:pt idx="76">
                  <c:v>1.5211875825348022</c:v>
                </c:pt>
                <c:pt idx="77">
                  <c:v>1.4356659524585855</c:v>
                </c:pt>
                <c:pt idx="78">
                  <c:v>1.3542613408107673</c:v>
                </c:pt>
                <c:pt idx="79">
                  <c:v>1.2768160179086763</c:v>
                </c:pt>
                <c:pt idx="80">
                  <c:v>1.2031762080288986</c:v>
                </c:pt>
                <c:pt idx="81">
                  <c:v>1.1331920831583047</c:v>
                </c:pt>
                <c:pt idx="82">
                  <c:v>1.0667177529302816</c:v>
                </c:pt>
                <c:pt idx="83">
                  <c:v>1.0036112507787831</c:v>
                </c:pt>
                <c:pt idx="84">
                  <c:v>0.94373451635360628</c:v>
                </c:pt>
                <c:pt idx="85">
                  <c:v>0.88695337425091081</c:v>
                </c:pt>
                <c:pt idx="86">
                  <c:v>0.83313750912337881</c:v>
                </c:pt>
                <c:pt idx="87">
                  <c:v>0.78216043724450146</c:v>
                </c:pt>
                <c:pt idx="88">
                  <c:v>0.73389947461120708</c:v>
                </c:pt>
                <c:pt idx="89">
                  <c:v>0.68823570167839732</c:v>
                </c:pt>
                <c:pt idx="90">
                  <c:v>0.6450539248278333</c:v>
                </c:pt>
                <c:pt idx="91">
                  <c:v>0.60424263468223072</c:v>
                </c:pt>
                <c:pt idx="92">
                  <c:v>0.56569396138328476</c:v>
                </c:pt>
                <c:pt idx="93">
                  <c:v>0.52930362695965272</c:v>
                </c:pt>
                <c:pt idx="94">
                  <c:v>0.49497089491763391</c:v>
                </c:pt>
                <c:pt idx="95">
                  <c:v>0.46259851719336637</c:v>
                </c:pt>
                <c:pt idx="96">
                  <c:v>0.43209267861080547</c:v>
                </c:pt>
                <c:pt idx="97">
                  <c:v>0.40336293899452125</c:v>
                </c:pt>
                <c:pt idx="98">
                  <c:v>0.37632217309045768</c:v>
                </c:pt>
                <c:pt idx="99">
                  <c:v>0.35088650845121422</c:v>
                </c:pt>
                <c:pt idx="100">
                  <c:v>0.32697526144514755</c:v>
                </c:pt>
                <c:pt idx="101">
                  <c:v>0.30451087155063722</c:v>
                </c:pt>
                <c:pt idx="102">
                  <c:v>0.28341883409823393</c:v>
                </c:pt>
                <c:pt idx="103">
                  <c:v>0.26362763162411157</c:v>
                </c:pt>
                <c:pt idx="104">
                  <c:v>0.24506866399829158</c:v>
                </c:pt>
                <c:pt idx="105">
                  <c:v>0.22767617749052138</c:v>
                </c:pt>
                <c:pt idx="106">
                  <c:v>0.21138719293548391</c:v>
                </c:pt>
                <c:pt idx="107">
                  <c:v>0.19614143315721994</c:v>
                </c:pt>
                <c:pt idx="108">
                  <c:v>0.18188124981028361</c:v>
                </c:pt>
                <c:pt idx="109">
                  <c:v>0.16855154979225864</c:v>
                </c:pt>
              </c:numCache>
            </c:numRef>
          </c:yVal>
          <c:smooth val="0"/>
          <c:extLst>
            <c:ext xmlns:c16="http://schemas.microsoft.com/office/drawing/2014/chart" uri="{C3380CC4-5D6E-409C-BE32-E72D297353CC}">
              <c16:uniqueId val="{00000007-5E6E-41F8-B62C-2ADA539C97A3}"/>
            </c:ext>
          </c:extLst>
        </c:ser>
        <c:ser>
          <c:idx val="15"/>
          <c:order val="16"/>
          <c:tx>
            <c:strRef>
              <c:f>'Figure 41'!$Z$5</c:f>
              <c:strCache>
                <c:ptCount val="1"/>
                <c:pt idx="0">
                  <c:v>BC_NON_DEL_3200</c:v>
                </c:pt>
              </c:strCache>
            </c:strRef>
          </c:tx>
          <c:spPr>
            <a:ln w="19050" cap="rnd">
              <a:solidFill>
                <a:srgbClr val="CD328A"/>
              </a:solidFill>
              <a:prstDash val="dashDot"/>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41'!$Z$6:$Z$115</c:f>
              <c:numCache>
                <c:formatCode>0.0</c:formatCode>
                <c:ptCount val="110"/>
                <c:pt idx="0">
                  <c:v>69.501706470705187</c:v>
                </c:pt>
                <c:pt idx="1">
                  <c:v>67.224364661468897</c:v>
                </c:pt>
                <c:pt idx="2">
                  <c:v>64.97673498057209</c:v>
                </c:pt>
                <c:pt idx="3">
                  <c:v>62.753083561020723</c:v>
                </c:pt>
                <c:pt idx="4">
                  <c:v>60.550878982632085</c:v>
                </c:pt>
                <c:pt idx="5">
                  <c:v>58.369765471702664</c:v>
                </c:pt>
                <c:pt idx="6">
                  <c:v>56.215201406832392</c:v>
                </c:pt>
                <c:pt idx="7">
                  <c:v>54.092407668483276</c:v>
                </c:pt>
                <c:pt idx="8">
                  <c:v>52.010053857195985</c:v>
                </c:pt>
                <c:pt idx="9">
                  <c:v>49.974492326638497</c:v>
                </c:pt>
                <c:pt idx="10">
                  <c:v>47.992556741313379</c:v>
                </c:pt>
                <c:pt idx="11">
                  <c:v>46.069267508417397</c:v>
                </c:pt>
                <c:pt idx="12">
                  <c:v>44.208856463193612</c:v>
                </c:pt>
                <c:pt idx="13">
                  <c:v>42.414395934940245</c:v>
                </c:pt>
                <c:pt idx="14">
                  <c:v>40.690126700235609</c:v>
                </c:pt>
                <c:pt idx="15">
                  <c:v>39.038831673949545</c:v>
                </c:pt>
                <c:pt idx="16">
                  <c:v>37.436755206117141</c:v>
                </c:pt>
                <c:pt idx="17">
                  <c:v>35.849742099827616</c:v>
                </c:pt>
                <c:pt idx="18">
                  <c:v>34.25634846585119</c:v>
                </c:pt>
                <c:pt idx="19">
                  <c:v>32.676191864462496</c:v>
                </c:pt>
                <c:pt idx="20">
                  <c:v>31.151835946220384</c:v>
                </c:pt>
                <c:pt idx="21">
                  <c:v>29.710368216135191</c:v>
                </c:pt>
                <c:pt idx="22">
                  <c:v>28.362658736104521</c:v>
                </c:pt>
                <c:pt idx="23">
                  <c:v>27.104175984734219</c:v>
                </c:pt>
                <c:pt idx="24">
                  <c:v>25.917303519524651</c:v>
                </c:pt>
                <c:pt idx="25">
                  <c:v>24.777615276905642</c:v>
                </c:pt>
                <c:pt idx="26">
                  <c:v>23.672870707750526</c:v>
                </c:pt>
                <c:pt idx="27">
                  <c:v>22.601341297034899</c:v>
                </c:pt>
                <c:pt idx="28">
                  <c:v>21.565371116415619</c:v>
                </c:pt>
                <c:pt idx="29">
                  <c:v>20.569472409327808</c:v>
                </c:pt>
                <c:pt idx="30">
                  <c:v>19.617956911645599</c:v>
                </c:pt>
                <c:pt idx="31">
                  <c:v>18.714175587122028</c:v>
                </c:pt>
                <c:pt idx="32">
                  <c:v>17.860201684172452</c:v>
                </c:pt>
                <c:pt idx="33">
                  <c:v>17.05681989488675</c:v>
                </c:pt>
                <c:pt idx="34">
                  <c:v>16.30246158742473</c:v>
                </c:pt>
                <c:pt idx="35">
                  <c:v>15.593158914922485</c:v>
                </c:pt>
                <c:pt idx="36">
                  <c:v>14.921290885675905</c:v>
                </c:pt>
                <c:pt idx="37">
                  <c:v>14.279450690518765</c:v>
                </c:pt>
                <c:pt idx="38">
                  <c:v>13.651847793889306</c:v>
                </c:pt>
                <c:pt idx="39">
                  <c:v>13.011996046498698</c:v>
                </c:pt>
                <c:pt idx="40">
                  <c:v>12.344857565138515</c:v>
                </c:pt>
                <c:pt idx="41">
                  <c:v>11.674057329338309</c:v>
                </c:pt>
                <c:pt idx="42">
                  <c:v>11.043753362856638</c:v>
                </c:pt>
                <c:pt idx="43">
                  <c:v>10.47908619754338</c:v>
                </c:pt>
                <c:pt idx="44">
                  <c:v>9.9770264871883025</c:v>
                </c:pt>
                <c:pt idx="45">
                  <c:v>9.5197421417369696</c:v>
                </c:pt>
                <c:pt idx="46">
                  <c:v>9.0818174644341028</c:v>
                </c:pt>
                <c:pt idx="47">
                  <c:v>8.6390149856034064</c:v>
                </c:pt>
                <c:pt idx="48">
                  <c:v>8.184330957099073</c:v>
                </c:pt>
                <c:pt idx="49">
                  <c:v>7.7313480635729377</c:v>
                </c:pt>
                <c:pt idx="50">
                  <c:v>7.3043990824760918</c:v>
                </c:pt>
                <c:pt idx="51">
                  <c:v>6.9137100102409015</c:v>
                </c:pt>
                <c:pt idx="52">
                  <c:v>6.5620962066942834</c:v>
                </c:pt>
                <c:pt idx="53">
                  <c:v>6.2435697075467385</c:v>
                </c:pt>
                <c:pt idx="54">
                  <c:v>5.9436725815011453</c:v>
                </c:pt>
                <c:pt idx="55">
                  <c:v>5.6547098349912597</c:v>
                </c:pt>
                <c:pt idx="56">
                  <c:v>5.3828463356446621</c:v>
                </c:pt>
                <c:pt idx="57">
                  <c:v>5.1355283319706384</c:v>
                </c:pt>
                <c:pt idx="58">
                  <c:v>4.9064062983362735</c:v>
                </c:pt>
                <c:pt idx="59">
                  <c:v>4.6895101199559859</c:v>
                </c:pt>
                <c:pt idx="60">
                  <c:v>4.4812330995785929</c:v>
                </c:pt>
                <c:pt idx="61">
                  <c:v>4.2777389552691156</c:v>
                </c:pt>
                <c:pt idx="62">
                  <c:v>4.0783297364062889</c:v>
                </c:pt>
                <c:pt idx="63">
                  <c:v>3.8845896055596603</c:v>
                </c:pt>
                <c:pt idx="64">
                  <c:v>3.6976538379658326</c:v>
                </c:pt>
                <c:pt idx="65">
                  <c:v>3.5176184933543944</c:v>
                </c:pt>
                <c:pt idx="66">
                  <c:v>3.2766835770757874</c:v>
                </c:pt>
                <c:pt idx="67">
                  <c:v>3.0623613654152351</c:v>
                </c:pt>
                <c:pt idx="68">
                  <c:v>2.8977221385781675</c:v>
                </c:pt>
                <c:pt idx="69">
                  <c:v>2.7560965117351963</c:v>
                </c:pt>
                <c:pt idx="70">
                  <c:v>2.6216828415367543</c:v>
                </c:pt>
                <c:pt idx="71">
                  <c:v>2.4946835209657694</c:v>
                </c:pt>
                <c:pt idx="72">
                  <c:v>2.3740167016102602</c:v>
                </c:pt>
                <c:pt idx="73">
                  <c:v>2.2501410748362001</c:v>
                </c:pt>
                <c:pt idx="74">
                  <c:v>2.1304803832593722</c:v>
                </c:pt>
                <c:pt idx="75">
                  <c:v>2.0164700047525366</c:v>
                </c:pt>
                <c:pt idx="76">
                  <c:v>1.9077372967387021</c:v>
                </c:pt>
                <c:pt idx="77">
                  <c:v>1.8040912132807025</c:v>
                </c:pt>
                <c:pt idx="78">
                  <c:v>1.7052325971269697</c:v>
                </c:pt>
                <c:pt idx="79">
                  <c:v>1.6109879170938162</c:v>
                </c:pt>
                <c:pt idx="80">
                  <c:v>1.5211875825348022</c:v>
                </c:pt>
                <c:pt idx="81">
                  <c:v>1.4356659524585855</c:v>
                </c:pt>
                <c:pt idx="82">
                  <c:v>1.3542613408107673</c:v>
                </c:pt>
                <c:pt idx="83">
                  <c:v>1.2768160179086763</c:v>
                </c:pt>
                <c:pt idx="84">
                  <c:v>1.2031762080288986</c:v>
                </c:pt>
                <c:pt idx="85">
                  <c:v>1.1331920831583047</c:v>
                </c:pt>
                <c:pt idx="86">
                  <c:v>1.0667177529302816</c:v>
                </c:pt>
                <c:pt idx="87">
                  <c:v>1.0036112507787831</c:v>
                </c:pt>
                <c:pt idx="88">
                  <c:v>0.94373451635360628</c:v>
                </c:pt>
                <c:pt idx="89">
                  <c:v>0.88695337425091081</c:v>
                </c:pt>
                <c:pt idx="90">
                  <c:v>0.83313750912337881</c:v>
                </c:pt>
                <c:pt idx="91">
                  <c:v>0.78216043724450146</c:v>
                </c:pt>
                <c:pt idx="92">
                  <c:v>0.73389947461120708</c:v>
                </c:pt>
                <c:pt idx="93">
                  <c:v>0.68823570167839732</c:v>
                </c:pt>
                <c:pt idx="94">
                  <c:v>0.6450539248278333</c:v>
                </c:pt>
                <c:pt idx="95">
                  <c:v>0.60424263468223072</c:v>
                </c:pt>
                <c:pt idx="96">
                  <c:v>0.56569396138328476</c:v>
                </c:pt>
                <c:pt idx="97">
                  <c:v>0.52930362695965272</c:v>
                </c:pt>
                <c:pt idx="98">
                  <c:v>0.49497089491763391</c:v>
                </c:pt>
                <c:pt idx="99">
                  <c:v>0.46259851719336637</c:v>
                </c:pt>
                <c:pt idx="100">
                  <c:v>0.43209267861080547</c:v>
                </c:pt>
                <c:pt idx="101">
                  <c:v>0.40336293899452125</c:v>
                </c:pt>
                <c:pt idx="102">
                  <c:v>0.37632217309045768</c:v>
                </c:pt>
                <c:pt idx="103">
                  <c:v>0.35088650845121422</c:v>
                </c:pt>
                <c:pt idx="104">
                  <c:v>0.32697526144514755</c:v>
                </c:pt>
                <c:pt idx="105">
                  <c:v>0.30451087155063722</c:v>
                </c:pt>
                <c:pt idx="106">
                  <c:v>0.28341883409823393</c:v>
                </c:pt>
                <c:pt idx="107">
                  <c:v>0.26362763162411157</c:v>
                </c:pt>
                <c:pt idx="108">
                  <c:v>0.24506866399829158</c:v>
                </c:pt>
                <c:pt idx="109">
                  <c:v>0.22767617749052138</c:v>
                </c:pt>
              </c:numCache>
            </c:numRef>
          </c:yVal>
          <c:smooth val="0"/>
          <c:extLst>
            <c:ext xmlns:c16="http://schemas.microsoft.com/office/drawing/2014/chart" uri="{C3380CC4-5D6E-409C-BE32-E72D297353CC}">
              <c16:uniqueId val="{00000008-5E6E-41F8-B62C-2ADA539C97A3}"/>
            </c:ext>
          </c:extLst>
        </c:ser>
        <c:ser>
          <c:idx val="16"/>
          <c:order val="17"/>
          <c:tx>
            <c:strRef>
              <c:f>'Figure 41'!$AA$5</c:f>
              <c:strCache>
                <c:ptCount val="1"/>
                <c:pt idx="0">
                  <c:v>BC_NON_DEL_3600</c:v>
                </c:pt>
              </c:strCache>
            </c:strRef>
          </c:tx>
          <c:spPr>
            <a:ln w="19050" cap="rnd">
              <a:solidFill>
                <a:srgbClr val="CD328A"/>
              </a:solidFill>
              <a:prstDash val="lgDash"/>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41'!$AA$6:$AA$115</c:f>
              <c:numCache>
                <c:formatCode>0.0</c:formatCode>
                <c:ptCount val="110"/>
                <c:pt idx="0">
                  <c:v>79.035858962084745</c:v>
                </c:pt>
                <c:pt idx="1">
                  <c:v>76.580260700050047</c:v>
                </c:pt>
                <c:pt idx="2">
                  <c:v>74.17396030783631</c:v>
                </c:pt>
                <c:pt idx="3">
                  <c:v>71.816347975683556</c:v>
                </c:pt>
                <c:pt idx="4">
                  <c:v>69.501706470705187</c:v>
                </c:pt>
                <c:pt idx="5">
                  <c:v>67.224364661468897</c:v>
                </c:pt>
                <c:pt idx="6">
                  <c:v>64.97673498057209</c:v>
                </c:pt>
                <c:pt idx="7">
                  <c:v>62.753083561020723</c:v>
                </c:pt>
                <c:pt idx="8">
                  <c:v>60.550878982632085</c:v>
                </c:pt>
                <c:pt idx="9">
                  <c:v>58.369765471702664</c:v>
                </c:pt>
                <c:pt idx="10">
                  <c:v>56.215201406832392</c:v>
                </c:pt>
                <c:pt idx="11">
                  <c:v>54.092407668483276</c:v>
                </c:pt>
                <c:pt idx="12">
                  <c:v>52.010053857195985</c:v>
                </c:pt>
                <c:pt idx="13">
                  <c:v>49.974492326638497</c:v>
                </c:pt>
                <c:pt idx="14">
                  <c:v>47.992556741313379</c:v>
                </c:pt>
                <c:pt idx="15">
                  <c:v>46.069267508417397</c:v>
                </c:pt>
                <c:pt idx="16">
                  <c:v>44.208856463193612</c:v>
                </c:pt>
                <c:pt idx="17">
                  <c:v>42.414395934940245</c:v>
                </c:pt>
                <c:pt idx="18">
                  <c:v>40.690126700235609</c:v>
                </c:pt>
                <c:pt idx="19">
                  <c:v>39.038831673949545</c:v>
                </c:pt>
                <c:pt idx="20">
                  <c:v>37.436755206117141</c:v>
                </c:pt>
                <c:pt idx="21">
                  <c:v>35.849742099827616</c:v>
                </c:pt>
                <c:pt idx="22">
                  <c:v>34.25634846585119</c:v>
                </c:pt>
                <c:pt idx="23">
                  <c:v>32.676191864462496</c:v>
                </c:pt>
                <c:pt idx="24">
                  <c:v>31.151835946220384</c:v>
                </c:pt>
                <c:pt idx="25">
                  <c:v>29.710368216135191</c:v>
                </c:pt>
                <c:pt idx="26">
                  <c:v>28.362658736104521</c:v>
                </c:pt>
                <c:pt idx="27">
                  <c:v>27.104175984734219</c:v>
                </c:pt>
                <c:pt idx="28">
                  <c:v>25.917303519524651</c:v>
                </c:pt>
                <c:pt idx="29">
                  <c:v>24.777615276905642</c:v>
                </c:pt>
                <c:pt idx="30">
                  <c:v>23.672870707750526</c:v>
                </c:pt>
                <c:pt idx="31">
                  <c:v>22.601341297034899</c:v>
                </c:pt>
                <c:pt idx="32">
                  <c:v>21.565371116415619</c:v>
                </c:pt>
                <c:pt idx="33">
                  <c:v>20.569472409327808</c:v>
                </c:pt>
                <c:pt idx="34">
                  <c:v>19.617956911645599</c:v>
                </c:pt>
                <c:pt idx="35">
                  <c:v>18.714175587122028</c:v>
                </c:pt>
                <c:pt idx="36">
                  <c:v>17.860201684172452</c:v>
                </c:pt>
                <c:pt idx="37">
                  <c:v>17.05681989488675</c:v>
                </c:pt>
                <c:pt idx="38">
                  <c:v>16.30246158742473</c:v>
                </c:pt>
                <c:pt idx="39">
                  <c:v>15.593158914922485</c:v>
                </c:pt>
                <c:pt idx="40">
                  <c:v>14.921290885675905</c:v>
                </c:pt>
                <c:pt idx="41">
                  <c:v>14.279450690518765</c:v>
                </c:pt>
                <c:pt idx="42">
                  <c:v>13.651847793889306</c:v>
                </c:pt>
                <c:pt idx="43">
                  <c:v>13.011996046498698</c:v>
                </c:pt>
                <c:pt idx="44">
                  <c:v>12.344857565138515</c:v>
                </c:pt>
                <c:pt idx="45">
                  <c:v>11.674057329338309</c:v>
                </c:pt>
                <c:pt idx="46">
                  <c:v>11.043753362856638</c:v>
                </c:pt>
                <c:pt idx="47">
                  <c:v>10.47908619754338</c:v>
                </c:pt>
                <c:pt idx="48">
                  <c:v>9.9770264871883025</c:v>
                </c:pt>
                <c:pt idx="49">
                  <c:v>9.5197421417369696</c:v>
                </c:pt>
                <c:pt idx="50">
                  <c:v>9.0818174644341028</c:v>
                </c:pt>
                <c:pt idx="51">
                  <c:v>8.6390149856034064</c:v>
                </c:pt>
                <c:pt idx="52">
                  <c:v>8.184330957099073</c:v>
                </c:pt>
                <c:pt idx="53">
                  <c:v>7.7313480635729377</c:v>
                </c:pt>
                <c:pt idx="54">
                  <c:v>7.3043990824760918</c:v>
                </c:pt>
                <c:pt idx="55">
                  <c:v>6.9137100102409015</c:v>
                </c:pt>
                <c:pt idx="56">
                  <c:v>6.5620962066942834</c:v>
                </c:pt>
                <c:pt idx="57">
                  <c:v>6.2435697075467385</c:v>
                </c:pt>
                <c:pt idx="58">
                  <c:v>5.9436725815011453</c:v>
                </c:pt>
                <c:pt idx="59">
                  <c:v>5.6547098349912597</c:v>
                </c:pt>
                <c:pt idx="60">
                  <c:v>5.3828463356446621</c:v>
                </c:pt>
                <c:pt idx="61">
                  <c:v>5.1355283319706384</c:v>
                </c:pt>
                <c:pt idx="62">
                  <c:v>4.9064062983362735</c:v>
                </c:pt>
                <c:pt idx="63">
                  <c:v>4.6895101199559859</c:v>
                </c:pt>
                <c:pt idx="64">
                  <c:v>4.4812330995785929</c:v>
                </c:pt>
                <c:pt idx="65">
                  <c:v>4.2777389552691156</c:v>
                </c:pt>
                <c:pt idx="66">
                  <c:v>4.0783297364062889</c:v>
                </c:pt>
                <c:pt idx="67">
                  <c:v>3.8845896055596603</c:v>
                </c:pt>
                <c:pt idx="68">
                  <c:v>3.6976538379658326</c:v>
                </c:pt>
                <c:pt idx="69">
                  <c:v>3.5176184933543944</c:v>
                </c:pt>
                <c:pt idx="70">
                  <c:v>3.2766835770757874</c:v>
                </c:pt>
                <c:pt idx="71">
                  <c:v>3.0623613654152351</c:v>
                </c:pt>
                <c:pt idx="72">
                  <c:v>2.8977221385781675</c:v>
                </c:pt>
                <c:pt idx="73">
                  <c:v>2.7560965117351963</c:v>
                </c:pt>
                <c:pt idx="74">
                  <c:v>2.6216828415367543</c:v>
                </c:pt>
                <c:pt idx="75">
                  <c:v>2.4946835209657694</c:v>
                </c:pt>
                <c:pt idx="76">
                  <c:v>2.3740167016102602</c:v>
                </c:pt>
                <c:pt idx="77">
                  <c:v>2.2501410748362001</c:v>
                </c:pt>
                <c:pt idx="78">
                  <c:v>2.1304803832593722</c:v>
                </c:pt>
                <c:pt idx="79">
                  <c:v>2.0164700047525366</c:v>
                </c:pt>
                <c:pt idx="80">
                  <c:v>1.9077372967387021</c:v>
                </c:pt>
                <c:pt idx="81">
                  <c:v>1.8040912132807025</c:v>
                </c:pt>
                <c:pt idx="82">
                  <c:v>1.7052325971269697</c:v>
                </c:pt>
                <c:pt idx="83">
                  <c:v>1.6109879170938162</c:v>
                </c:pt>
                <c:pt idx="84">
                  <c:v>1.5211875825348022</c:v>
                </c:pt>
                <c:pt idx="85">
                  <c:v>1.4356659524585855</c:v>
                </c:pt>
                <c:pt idx="86">
                  <c:v>1.3542613408107673</c:v>
                </c:pt>
                <c:pt idx="87">
                  <c:v>1.2768160179086763</c:v>
                </c:pt>
                <c:pt idx="88">
                  <c:v>1.2031762080288986</c:v>
                </c:pt>
                <c:pt idx="89">
                  <c:v>1.1331920831583047</c:v>
                </c:pt>
                <c:pt idx="90">
                  <c:v>1.0667177529302816</c:v>
                </c:pt>
                <c:pt idx="91">
                  <c:v>1.0036112507787831</c:v>
                </c:pt>
                <c:pt idx="92">
                  <c:v>0.94373451635360628</c:v>
                </c:pt>
                <c:pt idx="93">
                  <c:v>0.88695337425091081</c:v>
                </c:pt>
                <c:pt idx="94">
                  <c:v>0.83313750912337881</c:v>
                </c:pt>
                <c:pt idx="95">
                  <c:v>0.78216043724450146</c:v>
                </c:pt>
                <c:pt idx="96">
                  <c:v>0.73389947461120708</c:v>
                </c:pt>
                <c:pt idx="97">
                  <c:v>0.68823570167839732</c:v>
                </c:pt>
                <c:pt idx="98">
                  <c:v>0.6450539248278333</c:v>
                </c:pt>
                <c:pt idx="99">
                  <c:v>0.60424263468223072</c:v>
                </c:pt>
                <c:pt idx="100">
                  <c:v>0.56569396138328476</c:v>
                </c:pt>
                <c:pt idx="101">
                  <c:v>0.52930362695965272</c:v>
                </c:pt>
                <c:pt idx="102">
                  <c:v>0.49497089491763391</c:v>
                </c:pt>
                <c:pt idx="103">
                  <c:v>0.46259851719336637</c:v>
                </c:pt>
                <c:pt idx="104">
                  <c:v>0.43209267861080547</c:v>
                </c:pt>
                <c:pt idx="105">
                  <c:v>0.40336293899452125</c:v>
                </c:pt>
                <c:pt idx="106">
                  <c:v>0.37632217309045768</c:v>
                </c:pt>
                <c:pt idx="107">
                  <c:v>0.35088650845121422</c:v>
                </c:pt>
                <c:pt idx="108">
                  <c:v>0.32697526144514755</c:v>
                </c:pt>
                <c:pt idx="109">
                  <c:v>0.30451087155063722</c:v>
                </c:pt>
              </c:numCache>
            </c:numRef>
          </c:yVal>
          <c:smooth val="0"/>
          <c:extLst>
            <c:ext xmlns:c16="http://schemas.microsoft.com/office/drawing/2014/chart" uri="{C3380CC4-5D6E-409C-BE32-E72D297353CC}">
              <c16:uniqueId val="{00000009-5E6E-41F8-B62C-2ADA539C97A3}"/>
            </c:ext>
          </c:extLst>
        </c:ser>
        <c:ser>
          <c:idx val="17"/>
          <c:order val="18"/>
          <c:tx>
            <c:strRef>
              <c:f>'Figure 41'!$AB$5</c:f>
              <c:strCache>
                <c:ptCount val="1"/>
                <c:pt idx="0">
                  <c:v>BC_NON_DEL_4000</c:v>
                </c:pt>
              </c:strCache>
            </c:strRef>
          </c:tx>
          <c:spPr>
            <a:ln w="19050" cap="rnd">
              <a:solidFill>
                <a:srgbClr val="CD328A"/>
              </a:solidFill>
              <a:prstDash val="lgDashDot"/>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41'!$AB$6:$AB$115</c:f>
              <c:numCache>
                <c:formatCode>0.0</c:formatCode>
                <c:ptCount val="110"/>
                <c:pt idx="0">
                  <c:v>89.281692497040467</c:v>
                </c:pt>
                <c:pt idx="1">
                  <c:v>86.666885796489396</c:v>
                </c:pt>
                <c:pt idx="2">
                  <c:v>84.084504101550863</c:v>
                </c:pt>
                <c:pt idx="3">
                  <c:v>81.538993003866764</c:v>
                </c:pt>
                <c:pt idx="4">
                  <c:v>79.035858962084745</c:v>
                </c:pt>
                <c:pt idx="5">
                  <c:v>76.580260700050047</c:v>
                </c:pt>
                <c:pt idx="6">
                  <c:v>74.17396030783631</c:v>
                </c:pt>
                <c:pt idx="7">
                  <c:v>71.816347975683556</c:v>
                </c:pt>
                <c:pt idx="8">
                  <c:v>69.501706470705187</c:v>
                </c:pt>
                <c:pt idx="9">
                  <c:v>67.224364661468897</c:v>
                </c:pt>
                <c:pt idx="10">
                  <c:v>64.97673498057209</c:v>
                </c:pt>
                <c:pt idx="11">
                  <c:v>62.753083561020723</c:v>
                </c:pt>
                <c:pt idx="12">
                  <c:v>60.550878982632085</c:v>
                </c:pt>
                <c:pt idx="13">
                  <c:v>58.369765471702664</c:v>
                </c:pt>
                <c:pt idx="14">
                  <c:v>56.215201406832392</c:v>
                </c:pt>
                <c:pt idx="15">
                  <c:v>54.092407668483276</c:v>
                </c:pt>
                <c:pt idx="16">
                  <c:v>52.010053857195985</c:v>
                </c:pt>
                <c:pt idx="17">
                  <c:v>49.974492326638497</c:v>
                </c:pt>
                <c:pt idx="18">
                  <c:v>47.992556741313379</c:v>
                </c:pt>
                <c:pt idx="19">
                  <c:v>46.069267508417397</c:v>
                </c:pt>
                <c:pt idx="20">
                  <c:v>44.208856463193612</c:v>
                </c:pt>
                <c:pt idx="21">
                  <c:v>42.414395934940245</c:v>
                </c:pt>
                <c:pt idx="22">
                  <c:v>40.690126700235609</c:v>
                </c:pt>
                <c:pt idx="23">
                  <c:v>39.038831673949545</c:v>
                </c:pt>
                <c:pt idx="24">
                  <c:v>37.436755206117141</c:v>
                </c:pt>
                <c:pt idx="25">
                  <c:v>35.849742099827616</c:v>
                </c:pt>
                <c:pt idx="26">
                  <c:v>34.25634846585119</c:v>
                </c:pt>
                <c:pt idx="27">
                  <c:v>32.676191864462496</c:v>
                </c:pt>
                <c:pt idx="28">
                  <c:v>31.151835946220384</c:v>
                </c:pt>
                <c:pt idx="29">
                  <c:v>29.710368216135191</c:v>
                </c:pt>
                <c:pt idx="30">
                  <c:v>28.362658736104521</c:v>
                </c:pt>
                <c:pt idx="31">
                  <c:v>27.104175984734219</c:v>
                </c:pt>
                <c:pt idx="32">
                  <c:v>25.917303519524651</c:v>
                </c:pt>
                <c:pt idx="33">
                  <c:v>24.777615276905642</c:v>
                </c:pt>
                <c:pt idx="34">
                  <c:v>23.672870707750526</c:v>
                </c:pt>
                <c:pt idx="35">
                  <c:v>22.601341297034899</c:v>
                </c:pt>
                <c:pt idx="36">
                  <c:v>21.565371116415619</c:v>
                </c:pt>
                <c:pt idx="37">
                  <c:v>20.569472409327808</c:v>
                </c:pt>
                <c:pt idx="38">
                  <c:v>19.617956911645599</c:v>
                </c:pt>
                <c:pt idx="39">
                  <c:v>18.714175587122028</c:v>
                </c:pt>
                <c:pt idx="40">
                  <c:v>17.860201684172452</c:v>
                </c:pt>
                <c:pt idx="41">
                  <c:v>17.05681989488675</c:v>
                </c:pt>
                <c:pt idx="42">
                  <c:v>16.30246158742473</c:v>
                </c:pt>
                <c:pt idx="43">
                  <c:v>15.593158914922485</c:v>
                </c:pt>
                <c:pt idx="44">
                  <c:v>14.921290885675905</c:v>
                </c:pt>
                <c:pt idx="45">
                  <c:v>14.279450690518765</c:v>
                </c:pt>
                <c:pt idx="46">
                  <c:v>13.651847793889306</c:v>
                </c:pt>
                <c:pt idx="47">
                  <c:v>13.011996046498698</c:v>
                </c:pt>
                <c:pt idx="48">
                  <c:v>12.344857565138515</c:v>
                </c:pt>
                <c:pt idx="49">
                  <c:v>11.674057329338309</c:v>
                </c:pt>
                <c:pt idx="50">
                  <c:v>11.043753362856638</c:v>
                </c:pt>
                <c:pt idx="51">
                  <c:v>10.47908619754338</c:v>
                </c:pt>
                <c:pt idx="52">
                  <c:v>9.9770264871883025</c:v>
                </c:pt>
                <c:pt idx="53">
                  <c:v>9.5197421417369696</c:v>
                </c:pt>
                <c:pt idx="54">
                  <c:v>9.0818174644341028</c:v>
                </c:pt>
                <c:pt idx="55">
                  <c:v>8.6390149856034064</c:v>
                </c:pt>
                <c:pt idx="56">
                  <c:v>8.184330957099073</c:v>
                </c:pt>
                <c:pt idx="57">
                  <c:v>7.7313480635729377</c:v>
                </c:pt>
                <c:pt idx="58">
                  <c:v>7.3043990824760918</c:v>
                </c:pt>
                <c:pt idx="59">
                  <c:v>6.9137100102409015</c:v>
                </c:pt>
                <c:pt idx="60">
                  <c:v>6.5620962066942834</c:v>
                </c:pt>
                <c:pt idx="61">
                  <c:v>6.2435697075467385</c:v>
                </c:pt>
                <c:pt idx="62">
                  <c:v>5.9436725815011453</c:v>
                </c:pt>
                <c:pt idx="63">
                  <c:v>5.6547098349912597</c:v>
                </c:pt>
                <c:pt idx="64">
                  <c:v>5.3828463356446621</c:v>
                </c:pt>
                <c:pt idx="65">
                  <c:v>5.1355283319706384</c:v>
                </c:pt>
                <c:pt idx="66">
                  <c:v>4.9064062983362735</c:v>
                </c:pt>
                <c:pt idx="67">
                  <c:v>4.6895101199559859</c:v>
                </c:pt>
                <c:pt idx="68">
                  <c:v>4.4812330995785929</c:v>
                </c:pt>
                <c:pt idx="69">
                  <c:v>4.2777389552691156</c:v>
                </c:pt>
                <c:pt idx="70">
                  <c:v>4.0783297364062889</c:v>
                </c:pt>
                <c:pt idx="71">
                  <c:v>3.8845896055596603</c:v>
                </c:pt>
                <c:pt idx="72">
                  <c:v>3.6976538379658326</c:v>
                </c:pt>
                <c:pt idx="73">
                  <c:v>3.5176184933543944</c:v>
                </c:pt>
                <c:pt idx="74">
                  <c:v>3.2766835770757874</c:v>
                </c:pt>
                <c:pt idx="75">
                  <c:v>3.0623613654152351</c:v>
                </c:pt>
                <c:pt idx="76">
                  <c:v>2.8977221385781675</c:v>
                </c:pt>
                <c:pt idx="77">
                  <c:v>2.7560965117351963</c:v>
                </c:pt>
                <c:pt idx="78">
                  <c:v>2.6216828415367543</c:v>
                </c:pt>
                <c:pt idx="79">
                  <c:v>2.4946835209657694</c:v>
                </c:pt>
                <c:pt idx="80">
                  <c:v>2.3740167016102602</c:v>
                </c:pt>
                <c:pt idx="81">
                  <c:v>2.2501410748362001</c:v>
                </c:pt>
                <c:pt idx="82">
                  <c:v>2.1304803832593722</c:v>
                </c:pt>
                <c:pt idx="83">
                  <c:v>2.0164700047525366</c:v>
                </c:pt>
                <c:pt idx="84">
                  <c:v>1.9077372967387021</c:v>
                </c:pt>
                <c:pt idx="85">
                  <c:v>1.8040912132807025</c:v>
                </c:pt>
                <c:pt idx="86">
                  <c:v>1.7052325971269697</c:v>
                </c:pt>
                <c:pt idx="87">
                  <c:v>1.6109879170938162</c:v>
                </c:pt>
                <c:pt idx="88">
                  <c:v>1.5211875825348022</c:v>
                </c:pt>
                <c:pt idx="89">
                  <c:v>1.4356659524585855</c:v>
                </c:pt>
                <c:pt idx="90">
                  <c:v>1.3542613408107673</c:v>
                </c:pt>
                <c:pt idx="91">
                  <c:v>1.2768160179086763</c:v>
                </c:pt>
                <c:pt idx="92">
                  <c:v>1.2031762080288986</c:v>
                </c:pt>
                <c:pt idx="93">
                  <c:v>1.1331920831583047</c:v>
                </c:pt>
                <c:pt idx="94">
                  <c:v>1.0667177529302816</c:v>
                </c:pt>
                <c:pt idx="95">
                  <c:v>1.0036112507787831</c:v>
                </c:pt>
                <c:pt idx="96">
                  <c:v>0.94373451635360628</c:v>
                </c:pt>
                <c:pt idx="97">
                  <c:v>0.88695337425091081</c:v>
                </c:pt>
                <c:pt idx="98">
                  <c:v>0.83313750912337881</c:v>
                </c:pt>
                <c:pt idx="99">
                  <c:v>0.78216043724450146</c:v>
                </c:pt>
                <c:pt idx="100">
                  <c:v>0.73389947461120708</c:v>
                </c:pt>
                <c:pt idx="101">
                  <c:v>0.68823570167839732</c:v>
                </c:pt>
                <c:pt idx="102">
                  <c:v>0.6450539248278333</c:v>
                </c:pt>
                <c:pt idx="103">
                  <c:v>0.60424263468223072</c:v>
                </c:pt>
                <c:pt idx="104">
                  <c:v>0.56569396138328476</c:v>
                </c:pt>
                <c:pt idx="105">
                  <c:v>0.52930362695965272</c:v>
                </c:pt>
                <c:pt idx="106">
                  <c:v>0.49497089491763391</c:v>
                </c:pt>
                <c:pt idx="107">
                  <c:v>0.46259851719336637</c:v>
                </c:pt>
                <c:pt idx="108">
                  <c:v>0.43209267861080547</c:v>
                </c:pt>
                <c:pt idx="109">
                  <c:v>0.40336293899452125</c:v>
                </c:pt>
              </c:numCache>
            </c:numRef>
          </c:yVal>
          <c:smooth val="0"/>
          <c:extLst>
            <c:ext xmlns:c16="http://schemas.microsoft.com/office/drawing/2014/chart" uri="{C3380CC4-5D6E-409C-BE32-E72D297353CC}">
              <c16:uniqueId val="{0000000A-5E6E-41F8-B62C-2ADA539C97A3}"/>
            </c:ext>
          </c:extLst>
        </c:ser>
        <c:ser>
          <c:idx val="18"/>
          <c:order val="19"/>
          <c:tx>
            <c:strRef>
              <c:f>'Figure 41'!$AC$5</c:f>
              <c:strCache>
                <c:ptCount val="1"/>
                <c:pt idx="0">
                  <c:v>BC_NON_DEL_4400</c:v>
                </c:pt>
              </c:strCache>
            </c:strRef>
          </c:tx>
          <c:spPr>
            <a:ln w="19050" cap="rnd">
              <a:solidFill>
                <a:srgbClr val="CD328A"/>
              </a:solidFill>
              <a:prstDash val="lgDashDotDot"/>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41'!$AC$6:$AC$115</c:f>
              <c:numCache>
                <c:formatCode>0.0</c:formatCode>
                <c:ptCount val="110"/>
                <c:pt idx="0">
                  <c:v>100.03167371986092</c:v>
                </c:pt>
                <c:pt idx="1">
                  <c:v>97.300226958783441</c:v>
                </c:pt>
                <c:pt idx="2">
                  <c:v>94.598729070621005</c:v>
                </c:pt>
                <c:pt idx="3">
                  <c:v>91.925979059470535</c:v>
                </c:pt>
                <c:pt idx="4">
                  <c:v>89.281692497040467</c:v>
                </c:pt>
                <c:pt idx="5">
                  <c:v>86.666885796489396</c:v>
                </c:pt>
                <c:pt idx="6">
                  <c:v>84.084504101550863</c:v>
                </c:pt>
                <c:pt idx="7">
                  <c:v>81.538993003866764</c:v>
                </c:pt>
                <c:pt idx="8">
                  <c:v>79.035858962084745</c:v>
                </c:pt>
                <c:pt idx="9">
                  <c:v>76.580260700050047</c:v>
                </c:pt>
                <c:pt idx="10">
                  <c:v>74.17396030783631</c:v>
                </c:pt>
                <c:pt idx="11">
                  <c:v>71.816347975683556</c:v>
                </c:pt>
                <c:pt idx="12">
                  <c:v>69.501706470705187</c:v>
                </c:pt>
                <c:pt idx="13">
                  <c:v>67.224364661468897</c:v>
                </c:pt>
                <c:pt idx="14">
                  <c:v>64.97673498057209</c:v>
                </c:pt>
                <c:pt idx="15">
                  <c:v>62.753083561020723</c:v>
                </c:pt>
                <c:pt idx="16">
                  <c:v>60.550878982632085</c:v>
                </c:pt>
                <c:pt idx="17">
                  <c:v>58.369765471702664</c:v>
                </c:pt>
                <c:pt idx="18">
                  <c:v>56.215201406832392</c:v>
                </c:pt>
                <c:pt idx="19">
                  <c:v>54.092407668483276</c:v>
                </c:pt>
                <c:pt idx="20">
                  <c:v>52.010053857195985</c:v>
                </c:pt>
                <c:pt idx="21">
                  <c:v>49.974492326638497</c:v>
                </c:pt>
                <c:pt idx="22">
                  <c:v>47.992556741313379</c:v>
                </c:pt>
                <c:pt idx="23">
                  <c:v>46.069267508417397</c:v>
                </c:pt>
                <c:pt idx="24">
                  <c:v>44.208856463193612</c:v>
                </c:pt>
                <c:pt idx="25">
                  <c:v>42.414395934940245</c:v>
                </c:pt>
                <c:pt idx="26">
                  <c:v>40.690126700235609</c:v>
                </c:pt>
                <c:pt idx="27">
                  <c:v>39.038831673949545</c:v>
                </c:pt>
                <c:pt idx="28">
                  <c:v>37.436755206117141</c:v>
                </c:pt>
                <c:pt idx="29">
                  <c:v>35.849742099827616</c:v>
                </c:pt>
                <c:pt idx="30">
                  <c:v>34.25634846585119</c:v>
                </c:pt>
                <c:pt idx="31">
                  <c:v>32.676191864462496</c:v>
                </c:pt>
                <c:pt idx="32">
                  <c:v>31.151835946220384</c:v>
                </c:pt>
                <c:pt idx="33">
                  <c:v>29.710368216135191</c:v>
                </c:pt>
                <c:pt idx="34">
                  <c:v>28.362658736104521</c:v>
                </c:pt>
                <c:pt idx="35">
                  <c:v>27.104175984734219</c:v>
                </c:pt>
                <c:pt idx="36">
                  <c:v>25.917303519524651</c:v>
                </c:pt>
                <c:pt idx="37">
                  <c:v>24.777615276905642</c:v>
                </c:pt>
                <c:pt idx="38">
                  <c:v>23.672870707750526</c:v>
                </c:pt>
                <c:pt idx="39">
                  <c:v>22.601341297034899</c:v>
                </c:pt>
                <c:pt idx="40">
                  <c:v>21.565371116415619</c:v>
                </c:pt>
                <c:pt idx="41">
                  <c:v>20.569472409327808</c:v>
                </c:pt>
                <c:pt idx="42">
                  <c:v>19.617956911645599</c:v>
                </c:pt>
                <c:pt idx="43">
                  <c:v>18.714175587122028</c:v>
                </c:pt>
                <c:pt idx="44">
                  <c:v>17.860201684172452</c:v>
                </c:pt>
                <c:pt idx="45">
                  <c:v>17.05681989488675</c:v>
                </c:pt>
                <c:pt idx="46">
                  <c:v>16.30246158742473</c:v>
                </c:pt>
                <c:pt idx="47">
                  <c:v>15.593158914922485</c:v>
                </c:pt>
                <c:pt idx="48">
                  <c:v>14.921290885675905</c:v>
                </c:pt>
                <c:pt idx="49">
                  <c:v>14.279450690518765</c:v>
                </c:pt>
                <c:pt idx="50">
                  <c:v>13.651847793889306</c:v>
                </c:pt>
                <c:pt idx="51">
                  <c:v>13.011996046498698</c:v>
                </c:pt>
                <c:pt idx="52">
                  <c:v>12.344857565138515</c:v>
                </c:pt>
                <c:pt idx="53">
                  <c:v>11.674057329338309</c:v>
                </c:pt>
                <c:pt idx="54">
                  <c:v>11.043753362856638</c:v>
                </c:pt>
                <c:pt idx="55">
                  <c:v>10.47908619754338</c:v>
                </c:pt>
                <c:pt idx="56">
                  <c:v>9.9770264871883025</c:v>
                </c:pt>
                <c:pt idx="57">
                  <c:v>9.5197421417369696</c:v>
                </c:pt>
                <c:pt idx="58">
                  <c:v>9.0818174644341028</c:v>
                </c:pt>
                <c:pt idx="59">
                  <c:v>8.6390149856034064</c:v>
                </c:pt>
                <c:pt idx="60">
                  <c:v>8.184330957099073</c:v>
                </c:pt>
                <c:pt idx="61">
                  <c:v>7.7313480635729377</c:v>
                </c:pt>
                <c:pt idx="62">
                  <c:v>7.3043990824760918</c:v>
                </c:pt>
                <c:pt idx="63">
                  <c:v>6.9137100102409015</c:v>
                </c:pt>
                <c:pt idx="64">
                  <c:v>6.5620962066942834</c:v>
                </c:pt>
                <c:pt idx="65">
                  <c:v>6.2435697075467385</c:v>
                </c:pt>
                <c:pt idx="66">
                  <c:v>5.9436725815011453</c:v>
                </c:pt>
                <c:pt idx="67">
                  <c:v>5.6547098349912597</c:v>
                </c:pt>
                <c:pt idx="68">
                  <c:v>5.3828463356446621</c:v>
                </c:pt>
                <c:pt idx="69">
                  <c:v>5.1355283319706384</c:v>
                </c:pt>
                <c:pt idx="70">
                  <c:v>4.9064062983362735</c:v>
                </c:pt>
                <c:pt idx="71">
                  <c:v>4.6895101199559859</c:v>
                </c:pt>
                <c:pt idx="72">
                  <c:v>4.4812330995785929</c:v>
                </c:pt>
                <c:pt idx="73">
                  <c:v>4.2777389552691156</c:v>
                </c:pt>
                <c:pt idx="74">
                  <c:v>4.0783297364062889</c:v>
                </c:pt>
                <c:pt idx="75">
                  <c:v>3.8845896055596603</c:v>
                </c:pt>
                <c:pt idx="76">
                  <c:v>3.6976538379658326</c:v>
                </c:pt>
                <c:pt idx="77">
                  <c:v>3.5176184933543944</c:v>
                </c:pt>
                <c:pt idx="78">
                  <c:v>3.2766835770757874</c:v>
                </c:pt>
                <c:pt idx="79">
                  <c:v>3.0623613654152351</c:v>
                </c:pt>
                <c:pt idx="80">
                  <c:v>2.8977221385781675</c:v>
                </c:pt>
                <c:pt idx="81">
                  <c:v>2.7560965117351963</c:v>
                </c:pt>
                <c:pt idx="82">
                  <c:v>2.6216828415367543</c:v>
                </c:pt>
                <c:pt idx="83">
                  <c:v>2.4946835209657694</c:v>
                </c:pt>
                <c:pt idx="84">
                  <c:v>2.3740167016102602</c:v>
                </c:pt>
                <c:pt idx="85">
                  <c:v>2.2501410748362001</c:v>
                </c:pt>
                <c:pt idx="86">
                  <c:v>2.1304803832593722</c:v>
                </c:pt>
                <c:pt idx="87">
                  <c:v>2.0164700047525366</c:v>
                </c:pt>
                <c:pt idx="88">
                  <c:v>1.9077372967387021</c:v>
                </c:pt>
                <c:pt idx="89">
                  <c:v>1.8040912132807025</c:v>
                </c:pt>
                <c:pt idx="90">
                  <c:v>1.7052325971269697</c:v>
                </c:pt>
                <c:pt idx="91">
                  <c:v>1.6109879170938162</c:v>
                </c:pt>
                <c:pt idx="92">
                  <c:v>1.5211875825348022</c:v>
                </c:pt>
                <c:pt idx="93">
                  <c:v>1.4356659524585855</c:v>
                </c:pt>
                <c:pt idx="94">
                  <c:v>1.3542613408107673</c:v>
                </c:pt>
                <c:pt idx="95">
                  <c:v>1.2768160179086763</c:v>
                </c:pt>
                <c:pt idx="96">
                  <c:v>1.2031762080288986</c:v>
                </c:pt>
                <c:pt idx="97">
                  <c:v>1.1331920831583047</c:v>
                </c:pt>
                <c:pt idx="98">
                  <c:v>1.0667177529302816</c:v>
                </c:pt>
                <c:pt idx="99">
                  <c:v>1.0036112507787831</c:v>
                </c:pt>
                <c:pt idx="100">
                  <c:v>0.94373451635360628</c:v>
                </c:pt>
                <c:pt idx="101">
                  <c:v>0.88695337425091081</c:v>
                </c:pt>
                <c:pt idx="102">
                  <c:v>0.83313750912337881</c:v>
                </c:pt>
                <c:pt idx="103">
                  <c:v>0.78216043724450146</c:v>
                </c:pt>
                <c:pt idx="104">
                  <c:v>0.73389947461120708</c:v>
                </c:pt>
                <c:pt idx="105">
                  <c:v>0.68823570167839732</c:v>
                </c:pt>
                <c:pt idx="106">
                  <c:v>0.6450539248278333</c:v>
                </c:pt>
                <c:pt idx="107">
                  <c:v>0.60424263468223072</c:v>
                </c:pt>
                <c:pt idx="108">
                  <c:v>0.56569396138328476</c:v>
                </c:pt>
                <c:pt idx="109">
                  <c:v>0.52930362695965272</c:v>
                </c:pt>
              </c:numCache>
            </c:numRef>
          </c:yVal>
          <c:smooth val="0"/>
          <c:extLst>
            <c:ext xmlns:c16="http://schemas.microsoft.com/office/drawing/2014/chart" uri="{C3380CC4-5D6E-409C-BE32-E72D297353CC}">
              <c16:uniqueId val="{0000000B-5E6E-41F8-B62C-2ADA539C97A3}"/>
            </c:ext>
          </c:extLst>
        </c:ser>
        <c:ser>
          <c:idx val="35"/>
          <c:order val="25"/>
          <c:tx>
            <c:strRef>
              <c:f>'Figure 43'!#REF!</c:f>
              <c:strCache>
                <c:ptCount val="1"/>
                <c:pt idx="0">
                  <c:v>#REF!</c:v>
                </c:pt>
              </c:strCache>
            </c:strRef>
          </c:tx>
          <c:spPr>
            <a:ln w="19050" cap="rnd">
              <a:solidFill>
                <a:schemeClr val="accent6">
                  <a:lumMod val="50000"/>
                </a:schemeClr>
              </a:solidFill>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43'!#REF!</c:f>
              <c:numCache>
                <c:formatCode>General</c:formatCode>
                <c:ptCount val="1"/>
                <c:pt idx="0">
                  <c:v>1</c:v>
                </c:pt>
              </c:numCache>
            </c:numRef>
          </c:yVal>
          <c:smooth val="0"/>
          <c:extLst>
            <c:ext xmlns:c16="http://schemas.microsoft.com/office/drawing/2014/chart" uri="{C3380CC4-5D6E-409C-BE32-E72D297353CC}">
              <c16:uniqueId val="{0000001F-4028-4446-9F76-69E3A6E0D400}"/>
            </c:ext>
          </c:extLst>
        </c:ser>
        <c:ser>
          <c:idx val="36"/>
          <c:order val="26"/>
          <c:tx>
            <c:v>LOLE=3 hours</c:v>
          </c:tx>
          <c:spPr>
            <a:ln w="38100" cap="rnd">
              <a:solidFill>
                <a:srgbClr val="0079C1"/>
              </a:solidFill>
              <a:round/>
            </a:ln>
            <a:effectLst/>
          </c:spPr>
          <c:marker>
            <c:symbol val="none"/>
          </c:marker>
          <c:xVal>
            <c:numLit>
              <c:formatCode>General</c:formatCode>
              <c:ptCount val="2"/>
              <c:pt idx="0">
                <c:v>40000</c:v>
              </c:pt>
              <c:pt idx="1">
                <c:v>50000</c:v>
              </c:pt>
            </c:numLit>
          </c:xVal>
          <c:yVal>
            <c:numLit>
              <c:formatCode>General</c:formatCode>
              <c:ptCount val="2"/>
              <c:pt idx="0">
                <c:v>3</c:v>
              </c:pt>
              <c:pt idx="1">
                <c:v>3</c:v>
              </c:pt>
            </c:numLit>
          </c:yVal>
          <c:smooth val="0"/>
          <c:extLst>
            <c:ext xmlns:c16="http://schemas.microsoft.com/office/drawing/2014/chart" uri="{C3380CC4-5D6E-409C-BE32-E72D297353CC}">
              <c16:uniqueId val="{00000020-4028-4446-9F76-69E3A6E0D400}"/>
            </c:ext>
          </c:extLst>
        </c:ser>
        <c:ser>
          <c:idx val="38"/>
          <c:order val="27"/>
          <c:tx>
            <c:v>LWR capacity</c:v>
          </c:tx>
          <c:spPr>
            <a:ln w="28575" cap="rnd">
              <a:solidFill>
                <a:srgbClr val="0079C1"/>
              </a:solidFill>
              <a:prstDash val="dash"/>
              <a:round/>
            </a:ln>
            <a:effectLst/>
          </c:spPr>
          <c:marker>
            <c:symbol val="none"/>
          </c:marker>
          <c:xVal>
            <c:numLit>
              <c:formatCode>General</c:formatCode>
              <c:ptCount val="2"/>
              <c:pt idx="0">
                <c:v>44500</c:v>
              </c:pt>
              <c:pt idx="1">
                <c:v>44500</c:v>
              </c:pt>
            </c:numLit>
          </c:xVal>
          <c:yVal>
            <c:numLit>
              <c:formatCode>General</c:formatCode>
              <c:ptCount val="2"/>
              <c:pt idx="0">
                <c:v>0</c:v>
              </c:pt>
              <c:pt idx="1">
                <c:v>50</c:v>
              </c:pt>
            </c:numLit>
          </c:yVal>
          <c:smooth val="0"/>
          <c:extLst>
            <c:ext xmlns:c16="http://schemas.microsoft.com/office/drawing/2014/chart" uri="{C3380CC4-5D6E-409C-BE32-E72D297353CC}">
              <c16:uniqueId val="{00000021-4028-4446-9F76-69E3A6E0D400}"/>
            </c:ext>
          </c:extLst>
        </c:ser>
        <c:ser>
          <c:idx val="19"/>
          <c:order val="28"/>
          <c:tx>
            <c:strRef>
              <c:f>'Figure 41'!$P$5</c:f>
              <c:strCache>
                <c:ptCount val="1"/>
                <c:pt idx="0">
                  <c:v>BC_HIGH_DEMAND</c:v>
                </c:pt>
              </c:strCache>
            </c:strRef>
          </c:tx>
          <c:spPr>
            <a:ln w="19050" cap="rnd">
              <a:solidFill>
                <a:schemeClr val="bg1">
                  <a:lumMod val="50000"/>
                </a:schemeClr>
              </a:solidFill>
              <a:round/>
            </a:ln>
            <a:effectLst/>
          </c:spPr>
          <c:marker>
            <c:symbol val="none"/>
          </c:marker>
          <c:xVal>
            <c:numRef>
              <c:f>'Figure 41'!$I$6:$I$115</c:f>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f>'Figure 41'!$P$6:$P$115</c:f>
              <c:numCache>
                <c:formatCode>0.0</c:formatCode>
                <c:ptCount val="110"/>
                <c:pt idx="0">
                  <c:v>62.965856555677902</c:v>
                </c:pt>
                <c:pt idx="1">
                  <c:v>60.852114922286844</c:v>
                </c:pt>
                <c:pt idx="2">
                  <c:v>58.756543367658743</c:v>
                </c:pt>
                <c:pt idx="3">
                  <c:v>56.68006111133397</c:v>
                </c:pt>
                <c:pt idx="4">
                  <c:v>54.628144861008039</c:v>
                </c:pt>
                <c:pt idx="5">
                  <c:v>52.606039644772821</c:v>
                </c:pt>
                <c:pt idx="6">
                  <c:v>50.622403743080767</c:v>
                </c:pt>
                <c:pt idx="7">
                  <c:v>48.683734391747308</c:v>
                </c:pt>
                <c:pt idx="8">
                  <c:v>46.797986005186573</c:v>
                </c:pt>
                <c:pt idx="9">
                  <c:v>44.970795110322264</c:v>
                </c:pt>
                <c:pt idx="10">
                  <c:v>43.206683982370173</c:v>
                </c:pt>
                <c:pt idx="11">
                  <c:v>41.508564323577161</c:v>
                </c:pt>
                <c:pt idx="12">
                  <c:v>39.879363132154737</c:v>
                </c:pt>
                <c:pt idx="13">
                  <c:v>38.311190596441072</c:v>
                </c:pt>
                <c:pt idx="14">
                  <c:v>36.770427108991676</c:v>
                </c:pt>
                <c:pt idx="15">
                  <c:v>35.226080129762977</c:v>
                </c:pt>
                <c:pt idx="16">
                  <c:v>33.673071933188531</c:v>
                </c:pt>
                <c:pt idx="17">
                  <c:v>32.146451678073348</c:v>
                </c:pt>
                <c:pt idx="18">
                  <c:v>30.688317012870719</c:v>
                </c:pt>
                <c:pt idx="19">
                  <c:v>29.319193083552001</c:v>
                </c:pt>
                <c:pt idx="20">
                  <c:v>28.04531903906436</c:v>
                </c:pt>
                <c:pt idx="21">
                  <c:v>26.856404787415517</c:v>
                </c:pt>
                <c:pt idx="22">
                  <c:v>25.729357233914431</c:v>
                </c:pt>
                <c:pt idx="23">
                  <c:v>24.642542840856777</c:v>
                </c:pt>
                <c:pt idx="24">
                  <c:v>23.586951937698252</c:v>
                </c:pt>
                <c:pt idx="25">
                  <c:v>22.561497432329006</c:v>
                </c:pt>
                <c:pt idx="26">
                  <c:v>21.567192079500437</c:v>
                </c:pt>
                <c:pt idx="27">
                  <c:v>20.606252396542921</c:v>
                </c:pt>
                <c:pt idx="28">
                  <c:v>19.681666175528907</c:v>
                </c:pt>
                <c:pt idx="29">
                  <c:v>18.794597915957045</c:v>
                </c:pt>
                <c:pt idx="30">
                  <c:v>17.947150736783627</c:v>
                </c:pt>
                <c:pt idx="31">
                  <c:v>17.140640677542418</c:v>
                </c:pt>
                <c:pt idx="32">
                  <c:v>16.376368921821175</c:v>
                </c:pt>
                <c:pt idx="33">
                  <c:v>15.654726611015729</c:v>
                </c:pt>
                <c:pt idx="34">
                  <c:v>14.974485689022945</c:v>
                </c:pt>
                <c:pt idx="35">
                  <c:v>14.332536209933734</c:v>
                </c:pt>
                <c:pt idx="36">
                  <c:v>13.722996150662022</c:v>
                </c:pt>
                <c:pt idx="37">
                  <c:v>13.133540283234307</c:v>
                </c:pt>
                <c:pt idx="38">
                  <c:v>12.53645711487583</c:v>
                </c:pt>
                <c:pt idx="39">
                  <c:v>11.914315577474518</c:v>
                </c:pt>
                <c:pt idx="40">
                  <c:v>11.285396827493019</c:v>
                </c:pt>
                <c:pt idx="41">
                  <c:v>10.687502782582747</c:v>
                </c:pt>
                <c:pt idx="42">
                  <c:v>10.145639771651283</c:v>
                </c:pt>
                <c:pt idx="43">
                  <c:v>9.6579721313079485</c:v>
                </c:pt>
                <c:pt idx="44">
                  <c:v>9.2121757502845298</c:v>
                </c:pt>
                <c:pt idx="45">
                  <c:v>8.7984955501635955</c:v>
                </c:pt>
                <c:pt idx="46">
                  <c:v>8.4028602103617782</c:v>
                </c:pt>
                <c:pt idx="47">
                  <c:v>8.0068159728557333</c:v>
                </c:pt>
                <c:pt idx="48">
                  <c:v>7.6011780006137499</c:v>
                </c:pt>
                <c:pt idx="49">
                  <c:v>7.1930922865788176</c:v>
                </c:pt>
                <c:pt idx="50">
                  <c:v>6.8014401918385117</c:v>
                </c:pt>
                <c:pt idx="51">
                  <c:v>6.4391823748636332</c:v>
                </c:pt>
                <c:pt idx="52">
                  <c:v>6.1112037050896655</c:v>
                </c:pt>
                <c:pt idx="53">
                  <c:v>5.8126339059521799</c:v>
                </c:pt>
                <c:pt idx="54">
                  <c:v>5.5308339643818591</c:v>
                </c:pt>
                <c:pt idx="55">
                  <c:v>5.2621034996519054</c:v>
                </c:pt>
                <c:pt idx="56">
                  <c:v>5.0132119128877441</c:v>
                </c:pt>
                <c:pt idx="57">
                  <c:v>4.7862177159693067</c:v>
                </c:pt>
                <c:pt idx="58">
                  <c:v>4.5748339220286338</c:v>
                </c:pt>
                <c:pt idx="59">
                  <c:v>4.3747743939237225</c:v>
                </c:pt>
                <c:pt idx="60">
                  <c:v>4.1831019716310909</c:v>
                </c:pt>
                <c:pt idx="61">
                  <c:v>3.996618996578988</c:v>
                </c:pt>
                <c:pt idx="62">
                  <c:v>3.8140648909850388</c:v>
                </c:pt>
                <c:pt idx="63">
                  <c:v>3.6361610169986145</c:v>
                </c:pt>
                <c:pt idx="64">
                  <c:v>3.4639344380367527</c:v>
                </c:pt>
                <c:pt idx="65">
                  <c:v>3.2978649064464403</c:v>
                </c:pt>
                <c:pt idx="66">
                  <c:v>3.0912167393531904</c:v>
                </c:pt>
                <c:pt idx="67">
                  <c:v>2.8890745677208867</c:v>
                </c:pt>
                <c:pt idx="68">
                  <c:v>2.7271145911549062</c:v>
                </c:pt>
                <c:pt idx="69">
                  <c:v>2.5921614484015523</c:v>
                </c:pt>
                <c:pt idx="70">
                  <c:v>2.4673111654393662</c:v>
                </c:pt>
                <c:pt idx="71">
                  <c:v>2.349148240893888</c:v>
                </c:pt>
                <c:pt idx="72">
                  <c:v>2.2369753851429217</c:v>
                </c:pt>
                <c:pt idx="73">
                  <c:v>2.1239659996761113</c:v>
                </c:pt>
                <c:pt idx="74">
                  <c:v>2.013095329281021</c:v>
                </c:pt>
                <c:pt idx="75">
                  <c:v>1.9070289726896221</c:v>
                </c:pt>
                <c:pt idx="76">
                  <c:v>1.8058363902243821</c:v>
                </c:pt>
                <c:pt idx="77">
                  <c:v>1.7093050066186661</c:v>
                </c:pt>
                <c:pt idx="78">
                  <c:v>1.6171884162332613</c:v>
                </c:pt>
                <c:pt idx="79">
                  <c:v>1.5293024534764537</c:v>
                </c:pt>
                <c:pt idx="80">
                  <c:v>1.4454938901091046</c:v>
                </c:pt>
                <c:pt idx="81">
                  <c:v>1.3656130314219754</c:v>
                </c:pt>
                <c:pt idx="82">
                  <c:v>1.2895137191997343</c:v>
                </c:pt>
                <c:pt idx="83">
                  <c:v>1.2170533314247627</c:v>
                </c:pt>
                <c:pt idx="84">
                  <c:v>1.1480927787194299</c:v>
                </c:pt>
                <c:pt idx="85">
                  <c:v>1.0824964975349385</c:v>
                </c:pt>
                <c:pt idx="86">
                  <c:v>1.020132440104295</c:v>
                </c:pt>
                <c:pt idx="87">
                  <c:v>0.96087206118632551</c:v>
                </c:pt>
                <c:pt idx="88">
                  <c:v>0.90459030163686571</c:v>
                </c:pt>
                <c:pt idx="89">
                  <c:v>0.85116556885231631</c:v>
                </c:pt>
                <c:pt idx="90">
                  <c:v>0.80047971413955765</c:v>
                </c:pt>
                <c:pt idx="91">
                  <c:v>0.75241800707476736</c:v>
                </c:pt>
                <c:pt idx="92">
                  <c:v>0.70686910692190263</c:v>
                </c:pt>
                <c:pt idx="93">
                  <c:v>0.66372503118947979</c:v>
                </c:pt>
                <c:pt idx="94">
                  <c:v>0.622881121411755</c:v>
                </c:pt>
                <c:pt idx="95">
                  <c:v>0.58423600624745586</c:v>
                </c:pt>
                <c:pt idx="96">
                  <c:v>0.54769156199580527</c:v>
                </c:pt>
                <c:pt idx="97">
                  <c:v>0.5131528706356806</c:v>
                </c:pt>
                <c:pt idx="98">
                  <c:v>0.48052817549935622</c:v>
                </c:pt>
                <c:pt idx="99">
                  <c:v>0.44972883469734443</c:v>
                </c:pt>
                <c:pt idx="100">
                  <c:v>0.42066927241538998</c:v>
                </c:pt>
                <c:pt idx="101">
                  <c:v>0.39326692820864667</c:v>
                </c:pt>
                <c:pt idx="102">
                  <c:v>0.36744220442148984</c:v>
                </c:pt>
                <c:pt idx="103">
                  <c:v>0.34311841186427011</c:v>
                </c:pt>
                <c:pt idx="104">
                  <c:v>0.3202217138806025</c:v>
                </c:pt>
                <c:pt idx="105">
                  <c:v>0.29868106894051261</c:v>
                </c:pt>
                <c:pt idx="106">
                  <c:v>0.27842817189592983</c:v>
                </c:pt>
                <c:pt idx="107">
                  <c:v>0.25939739403563616</c:v>
                </c:pt>
                <c:pt idx="108">
                  <c:v>0.24152572207686943</c:v>
                </c:pt>
                <c:pt idx="109">
                  <c:v>0.22475269623034005</c:v>
                </c:pt>
              </c:numCache>
            </c:numRef>
          </c:yVal>
          <c:smooth val="0"/>
          <c:extLst>
            <c:ext xmlns:c16="http://schemas.microsoft.com/office/drawing/2014/chart" uri="{C3380CC4-5D6E-409C-BE32-E72D297353CC}">
              <c16:uniqueId val="{00000000-0AF0-4276-8764-8EBE27187F21}"/>
            </c:ext>
          </c:extLst>
        </c:ser>
        <c:dLbls>
          <c:showLegendKey val="0"/>
          <c:showVal val="0"/>
          <c:showCatName val="0"/>
          <c:showSerName val="0"/>
          <c:showPercent val="0"/>
          <c:showBubbleSize val="0"/>
        </c:dLbls>
        <c:axId val="751401992"/>
        <c:axId val="751403304"/>
        <c:extLst>
          <c:ext xmlns:c15="http://schemas.microsoft.com/office/drawing/2012/chart" uri="{02D57815-91ED-43cb-92C2-25804820EDAC}">
            <c15:filteredScatterSeries>
              <c15:ser>
                <c:idx val="4"/>
                <c:order val="5"/>
                <c:tx>
                  <c:strRef>
                    <c:extLst>
                      <c:ext uri="{02D57815-91ED-43cb-92C2-25804820EDAC}">
                        <c15:formulaRef>
                          <c15:sqref>'Figure 41'!$O$5</c15:sqref>
                        </c15:formulaRef>
                      </c:ext>
                    </c:extLst>
                    <c:strCache>
                      <c:ptCount val="1"/>
                      <c:pt idx="0">
                        <c:v>BC_LOW_DEMAND</c:v>
                      </c:pt>
                    </c:strCache>
                  </c:strRef>
                </c:tx>
                <c:spPr>
                  <a:ln w="19050" cap="rnd">
                    <a:solidFill>
                      <a:srgbClr val="0070C0"/>
                    </a:solidFill>
                    <a:prstDash val="lgDash"/>
                    <a:round/>
                  </a:ln>
                  <a:effectLst/>
                </c:spPr>
                <c:marker>
                  <c:symbol val="none"/>
                </c:marker>
                <c:xVal>
                  <c:numRef>
                    <c:extLst>
                      <c:ex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c:ext uri="{02D57815-91ED-43cb-92C2-25804820EDAC}">
                        <c15:formulaRef>
                          <c15:sqref>'Figure 41'!$O$6:$O$115</c15:sqref>
                        </c15:formulaRef>
                      </c:ext>
                    </c:extLst>
                    <c:numCache>
                      <c:formatCode>0.0</c:formatCode>
                      <c:ptCount val="110"/>
                      <c:pt idx="0">
                        <c:v>12.510639873490012</c:v>
                      </c:pt>
                      <c:pt idx="1">
                        <c:v>11.830557498650778</c:v>
                      </c:pt>
                      <c:pt idx="2">
                        <c:v>11.182280798780464</c:v>
                      </c:pt>
                      <c:pt idx="3">
                        <c:v>10.598861139045351</c:v>
                      </c:pt>
                      <c:pt idx="4">
                        <c:v>10.083514624194517</c:v>
                      </c:pt>
                      <c:pt idx="5">
                        <c:v>9.6170757669648133</c:v>
                      </c:pt>
                      <c:pt idx="6">
                        <c:v>9.1716558890208439</c:v>
                      </c:pt>
                      <c:pt idx="7">
                        <c:v>8.721584743806778</c:v>
                      </c:pt>
                      <c:pt idx="8">
                        <c:v>8.2596119816120321</c:v>
                      </c:pt>
                      <c:pt idx="9">
                        <c:v>7.7993910065688041</c:v>
                      </c:pt>
                      <c:pt idx="10">
                        <c:v>7.3661111683820266</c:v>
                      </c:pt>
                      <c:pt idx="11">
                        <c:v>6.9699794197091105</c:v>
                      </c:pt>
                      <c:pt idx="12">
                        <c:v>6.6136477425456324</c:v>
                      </c:pt>
                      <c:pt idx="13">
                        <c:v>6.2909617593381162</c:v>
                      </c:pt>
                      <c:pt idx="14">
                        <c:v>5.9872434103946759</c:v>
                      </c:pt>
                      <c:pt idx="15">
                        <c:v>5.6946677365881078</c:v>
                      </c:pt>
                      <c:pt idx="16">
                        <c:v>5.4194665893004466</c:v>
                      </c:pt>
                      <c:pt idx="17">
                        <c:v>5.1691699968776321</c:v>
                      </c:pt>
                      <c:pt idx="18">
                        <c:v>4.9373431244310675</c:v>
                      </c:pt>
                      <c:pt idx="19">
                        <c:v>4.7179372974695122</c:v>
                      </c:pt>
                      <c:pt idx="20">
                        <c:v>4.5072958505386049</c:v>
                      </c:pt>
                      <c:pt idx="21">
                        <c:v>4.3015301365701237</c:v>
                      </c:pt>
                      <c:pt idx="22">
                        <c:v>4.0999310942642095</c:v>
                      </c:pt>
                      <c:pt idx="23">
                        <c:v>3.9041021170444954</c:v>
                      </c:pt>
                      <c:pt idx="24">
                        <c:v>3.7151919768263575</c:v>
                      </c:pt>
                      <c:pt idx="25">
                        <c:v>3.5332963785808769</c:v>
                      </c:pt>
                      <c:pt idx="26">
                        <c:v>3.2899677242156069</c:v>
                      </c:pt>
                      <c:pt idx="27">
                        <c:v>3.0735668786531121</c:v>
                      </c:pt>
                      <c:pt idx="28">
                        <c:v>2.9073768727871165</c:v>
                      </c:pt>
                      <c:pt idx="29">
                        <c:v>2.7644604703928435</c:v>
                      </c:pt>
                      <c:pt idx="30">
                        <c:v>2.6288586072547657</c:v>
                      </c:pt>
                      <c:pt idx="31">
                        <c:v>2.5007730484285027</c:v>
                      </c:pt>
                      <c:pt idx="32">
                        <c:v>2.3791089776330869</c:v>
                      </c:pt>
                      <c:pt idx="33">
                        <c:v>2.2542316850511663</c:v>
                      </c:pt>
                      <c:pt idx="34">
                        <c:v>2.1336357475533054</c:v>
                      </c:pt>
                      <c:pt idx="35">
                        <c:v>2.0187684351716273</c:v>
                      </c:pt>
                      <c:pt idx="36">
                        <c:v>1.9092513282049592</c:v>
                      </c:pt>
                      <c:pt idx="37">
                        <c:v>1.8048894917858158</c:v>
                      </c:pt>
                      <c:pt idx="38">
                        <c:v>1.7053789413079758</c:v>
                      </c:pt>
                      <c:pt idx="39">
                        <c:v>1.6105426245373757</c:v>
                      </c:pt>
                      <c:pt idx="40">
                        <c:v>1.5202075428881607</c:v>
                      </c:pt>
                      <c:pt idx="41">
                        <c:v>1.4342047604651218</c:v>
                      </c:pt>
                      <c:pt idx="42">
                        <c:v>1.3523694090994323</c:v>
                      </c:pt>
                      <c:pt idx="43">
                        <c:v>1.2745406893696629</c:v>
                      </c:pt>
                      <c:pt idx="44">
                        <c:v>1.2005618676113285</c:v>
                      </c:pt>
                      <c:pt idx="45">
                        <c:v>1.1302802689295688</c:v>
                      </c:pt>
                      <c:pt idx="46">
                        <c:v>1.06354726624093</c:v>
                      </c:pt>
                      <c:pt idx="47">
                        <c:v>1.0002182653815006</c:v>
                      </c:pt>
                      <c:pt idx="48">
                        <c:v>0.94015268632983107</c:v>
                      </c:pt>
                      <c:pt idx="49">
                        <c:v>0.88321394060404412</c:v>
                      </c:pt>
                      <c:pt idx="50">
                        <c:v>0.82926940490326717</c:v>
                      </c:pt>
                      <c:pt idx="51">
                        <c:v>0.77819039107392984</c:v>
                      </c:pt>
                      <c:pt idx="52">
                        <c:v>0.72985211249151916</c:v>
                      </c:pt>
                      <c:pt idx="53">
                        <c:v>0.68413364695799395</c:v>
                      </c:pt>
                      <c:pt idx="54">
                        <c:v>0.64091789622421902</c:v>
                      </c:pt>
                      <c:pt idx="55">
                        <c:v>0.60009154225540096</c:v>
                      </c:pt>
                      <c:pt idx="56">
                        <c:v>0.56154500036558153</c:v>
                      </c:pt>
                      <c:pt idx="57">
                        <c:v>0.5251723693547139</c:v>
                      </c:pt>
                      <c:pt idx="58">
                        <c:v>0.49087137878869802</c:v>
                      </c:pt>
                      <c:pt idx="59">
                        <c:v>0.4585433335689304</c:v>
                      </c:pt>
                      <c:pt idx="60">
                        <c:v>0.42809305594344327</c:v>
                      </c:pt>
                      <c:pt idx="61">
                        <c:v>0.39942882511651412</c:v>
                      </c:pt>
                      <c:pt idx="62">
                        <c:v>0.37246231461773793</c:v>
                      </c:pt>
                      <c:pt idx="63">
                        <c:v>0.34710852759494137</c:v>
                      </c:pt>
                      <c:pt idx="64">
                        <c:v>0.32328573019799073</c:v>
                      </c:pt>
                      <c:pt idx="65">
                        <c:v>0.30091538322250139</c:v>
                      </c:pt>
                      <c:pt idx="66">
                        <c:v>0.27992207218370313</c:v>
                      </c:pt>
                      <c:pt idx="67">
                        <c:v>0.2602334359912627</c:v>
                      </c:pt>
                      <c:pt idx="68">
                        <c:v>0.24178009439573087</c:v>
                      </c:pt>
                      <c:pt idx="69">
                        <c:v>0.22449557437648443</c:v>
                      </c:pt>
                      <c:pt idx="70">
                        <c:v>0.20831623563959323</c:v>
                      </c:pt>
                      <c:pt idx="71">
                        <c:v>0.19318119539198889</c:v>
                      </c:pt>
                      <c:pt idx="72">
                        <c:v>0.17903225255567512</c:v>
                      </c:pt>
                      <c:pt idx="73">
                        <c:v>0.16581381158252467</c:v>
                      </c:pt>
                      <c:pt idx="74">
                        <c:v>0.15347280602649743</c:v>
                      </c:pt>
                      <c:pt idx="75">
                        <c:v>0.14195862202591761</c:v>
                      </c:pt>
                      <c:pt idx="76">
                        <c:v>0.13122302184380577</c:v>
                      </c:pt>
                      <c:pt idx="77">
                        <c:v>0.12122006760921281</c:v>
                      </c:pt>
                      <c:pt idx="78">
                        <c:v>0.11190604539708413</c:v>
                      </c:pt>
                      <c:pt idx="79">
                        <c:v>0.10323938977843765</c:v>
                      </c:pt>
                      <c:pt idx="80">
                        <c:v>9.5180608966607683E-2</c:v>
                      </c:pt>
                      <c:pt idx="81">
                        <c:v>8.7692210679025301E-2</c:v>
                      </c:pt>
                      <c:pt idx="82">
                        <c:v>8.07386288275211E-2</c:v>
                      </c:pt>
                      <c:pt idx="83">
                        <c:v>7.4286151143481263E-2</c:v>
                      </c:pt>
                      <c:pt idx="84">
                        <c:v>6.830284783740441E-2</c:v>
                      </c:pt>
                      <c:pt idx="85">
                        <c:v>6.27585013855326E-2</c:v>
                      </c:pt>
                      <c:pt idx="86">
                        <c:v>5.7624537529298261E-2</c:v>
                      </c:pt>
                      <c:pt idx="87">
                        <c:v>5.2873957566378436E-2</c:v>
                      </c:pt>
                      <c:pt idx="88">
                        <c:v>4.8481272005207743E-2</c:v>
                      </c:pt>
                      <c:pt idx="89">
                        <c:v>4.4422435647906586E-2</c:v>
                      </c:pt>
                      <c:pt idx="90">
                        <c:v>4.0674784159758448E-2</c:v>
                      </c:pt>
                      <c:pt idx="91">
                        <c:v>3.7216972176648253E-2</c:v>
                      </c:pt>
                      <c:pt idx="92">
                        <c:v>3.4028912995278909E-2</c:v>
                      </c:pt>
                      <c:pt idx="93">
                        <c:v>3.1091719884537326E-2</c:v>
                      </c:pt>
                      <c:pt idx="94">
                        <c:v>2.8387649050107232E-2</c:v>
                      </c:pt>
                      <c:pt idx="95">
                        <c:v>2.5900044278343148E-2</c:v>
                      </c:pt>
                      <c:pt idx="96">
                        <c:v>2.3613283279544654E-2</c:v>
                      </c:pt>
                      <c:pt idx="97">
                        <c:v>2.1512725745119015E-2</c:v>
                      </c:pt>
                      <c:pt idx="98">
                        <c:v>1.95846631277053E-2</c:v>
                      </c:pt>
                      <c:pt idx="99">
                        <c:v>1.7816270148166884E-2</c:v>
                      </c:pt>
                      <c:pt idx="100">
                        <c:v>1.6195558028450449E-2</c:v>
                      </c:pt>
                      <c:pt idx="101">
                        <c:v>1.4711329444665557E-2</c:v>
                      </c:pt>
                      <c:pt idx="102">
                        <c:v>1.335313519036623E-2</c:v>
                      </c:pt>
                      <c:pt idx="103">
                        <c:v>1.2111232535917799E-2</c:v>
                      </c:pt>
                      <c:pt idx="104">
                        <c:v>1.0976545266011599E-2</c:v>
                      </c:pt>
                      <c:pt idx="105">
                        <c:v>9.9406253738475586E-3</c:v>
                      </c:pt>
                      <c:pt idx="106">
                        <c:v>8.9956163872398232E-3</c:v>
                      </c:pt>
                      <c:pt idx="107">
                        <c:v>8.1342182989111965E-3</c:v>
                      </c:pt>
                      <c:pt idx="108">
                        <c:v>7.3496540705254368E-3</c:v>
                      </c:pt>
                      <c:pt idx="109">
                        <c:v>6.6356376775575541E-3</c:v>
                      </c:pt>
                    </c:numCache>
                  </c:numRef>
                </c:yVal>
                <c:smooth val="0"/>
                <c:extLst>
                  <c:ext xmlns:c16="http://schemas.microsoft.com/office/drawing/2014/chart" uri="{C3380CC4-5D6E-409C-BE32-E72D297353CC}">
                    <c16:uniqueId val="{00000012-5E6E-41F8-B62C-2ADA539C97A3}"/>
                  </c:ext>
                </c:extLst>
              </c15:ser>
            </c15:filteredScatterSeries>
            <c15:filteredScatterSeries>
              <c15:ser>
                <c:idx val="5"/>
                <c:order val="6"/>
                <c:tx>
                  <c:strRef>
                    <c:extLst xmlns:c15="http://schemas.microsoft.com/office/drawing/2012/chart">
                      <c:ext xmlns:c15="http://schemas.microsoft.com/office/drawing/2012/chart" uri="{02D57815-91ED-43cb-92C2-25804820EDAC}">
                        <c15:formulaRef>
                          <c15:sqref>'Figure 41'!$P$5</c15:sqref>
                        </c15:formulaRef>
                      </c:ext>
                    </c:extLst>
                    <c:strCache>
                      <c:ptCount val="1"/>
                      <c:pt idx="0">
                        <c:v>BC_HIGH_DEMAND</c:v>
                      </c:pt>
                    </c:strCache>
                  </c:strRef>
                </c:tx>
                <c:spPr>
                  <a:ln w="19050" cap="rnd">
                    <a:solidFill>
                      <a:srgbClr val="7030A0"/>
                    </a:solidFill>
                    <a:prstDash val="lgDash"/>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41'!$P$6:$P$115</c15:sqref>
                        </c15:formulaRef>
                      </c:ext>
                    </c:extLst>
                    <c:numCache>
                      <c:formatCode>0.0</c:formatCode>
                      <c:ptCount val="110"/>
                      <c:pt idx="0">
                        <c:v>62.965856555677902</c:v>
                      </c:pt>
                      <c:pt idx="1">
                        <c:v>60.852114922286844</c:v>
                      </c:pt>
                      <c:pt idx="2">
                        <c:v>58.756543367658743</c:v>
                      </c:pt>
                      <c:pt idx="3">
                        <c:v>56.68006111133397</c:v>
                      </c:pt>
                      <c:pt idx="4">
                        <c:v>54.628144861008039</c:v>
                      </c:pt>
                      <c:pt idx="5">
                        <c:v>52.606039644772821</c:v>
                      </c:pt>
                      <c:pt idx="6">
                        <c:v>50.622403743080767</c:v>
                      </c:pt>
                      <c:pt idx="7">
                        <c:v>48.683734391747308</c:v>
                      </c:pt>
                      <c:pt idx="8">
                        <c:v>46.797986005186573</c:v>
                      </c:pt>
                      <c:pt idx="9">
                        <c:v>44.970795110322264</c:v>
                      </c:pt>
                      <c:pt idx="10">
                        <c:v>43.206683982370173</c:v>
                      </c:pt>
                      <c:pt idx="11">
                        <c:v>41.508564323577161</c:v>
                      </c:pt>
                      <c:pt idx="12">
                        <c:v>39.879363132154737</c:v>
                      </c:pt>
                      <c:pt idx="13">
                        <c:v>38.311190596441072</c:v>
                      </c:pt>
                      <c:pt idx="14">
                        <c:v>36.770427108991676</c:v>
                      </c:pt>
                      <c:pt idx="15">
                        <c:v>35.226080129762977</c:v>
                      </c:pt>
                      <c:pt idx="16">
                        <c:v>33.673071933188531</c:v>
                      </c:pt>
                      <c:pt idx="17">
                        <c:v>32.146451678073348</c:v>
                      </c:pt>
                      <c:pt idx="18">
                        <c:v>30.688317012870719</c:v>
                      </c:pt>
                      <c:pt idx="19">
                        <c:v>29.319193083552001</c:v>
                      </c:pt>
                      <c:pt idx="20">
                        <c:v>28.04531903906436</c:v>
                      </c:pt>
                      <c:pt idx="21">
                        <c:v>26.856404787415517</c:v>
                      </c:pt>
                      <c:pt idx="22">
                        <c:v>25.729357233914431</c:v>
                      </c:pt>
                      <c:pt idx="23">
                        <c:v>24.642542840856777</c:v>
                      </c:pt>
                      <c:pt idx="24">
                        <c:v>23.586951937698252</c:v>
                      </c:pt>
                      <c:pt idx="25">
                        <c:v>22.561497432329006</c:v>
                      </c:pt>
                      <c:pt idx="26">
                        <c:v>21.567192079500437</c:v>
                      </c:pt>
                      <c:pt idx="27">
                        <c:v>20.606252396542921</c:v>
                      </c:pt>
                      <c:pt idx="28">
                        <c:v>19.681666175528907</c:v>
                      </c:pt>
                      <c:pt idx="29">
                        <c:v>18.794597915957045</c:v>
                      </c:pt>
                      <c:pt idx="30">
                        <c:v>17.947150736783627</c:v>
                      </c:pt>
                      <c:pt idx="31">
                        <c:v>17.140640677542418</c:v>
                      </c:pt>
                      <c:pt idx="32">
                        <c:v>16.376368921821175</c:v>
                      </c:pt>
                      <c:pt idx="33">
                        <c:v>15.654726611015729</c:v>
                      </c:pt>
                      <c:pt idx="34">
                        <c:v>14.974485689022945</c:v>
                      </c:pt>
                      <c:pt idx="35">
                        <c:v>14.332536209933734</c:v>
                      </c:pt>
                      <c:pt idx="36">
                        <c:v>13.722996150662022</c:v>
                      </c:pt>
                      <c:pt idx="37">
                        <c:v>13.133540283234307</c:v>
                      </c:pt>
                      <c:pt idx="38">
                        <c:v>12.53645711487583</c:v>
                      </c:pt>
                      <c:pt idx="39">
                        <c:v>11.914315577474518</c:v>
                      </c:pt>
                      <c:pt idx="40">
                        <c:v>11.285396827493019</c:v>
                      </c:pt>
                      <c:pt idx="41">
                        <c:v>10.687502782582747</c:v>
                      </c:pt>
                      <c:pt idx="42">
                        <c:v>10.145639771651283</c:v>
                      </c:pt>
                      <c:pt idx="43">
                        <c:v>9.6579721313079485</c:v>
                      </c:pt>
                      <c:pt idx="44">
                        <c:v>9.2121757502845298</c:v>
                      </c:pt>
                      <c:pt idx="45">
                        <c:v>8.7984955501635955</c:v>
                      </c:pt>
                      <c:pt idx="46">
                        <c:v>8.4028602103617782</c:v>
                      </c:pt>
                      <c:pt idx="47">
                        <c:v>8.0068159728557333</c:v>
                      </c:pt>
                      <c:pt idx="48">
                        <c:v>7.6011780006137499</c:v>
                      </c:pt>
                      <c:pt idx="49">
                        <c:v>7.1930922865788176</c:v>
                      </c:pt>
                      <c:pt idx="50">
                        <c:v>6.8014401918385117</c:v>
                      </c:pt>
                      <c:pt idx="51">
                        <c:v>6.4391823748636332</c:v>
                      </c:pt>
                      <c:pt idx="52">
                        <c:v>6.1112037050896655</c:v>
                      </c:pt>
                      <c:pt idx="53">
                        <c:v>5.8126339059521799</c:v>
                      </c:pt>
                      <c:pt idx="54">
                        <c:v>5.5308339643818591</c:v>
                      </c:pt>
                      <c:pt idx="55">
                        <c:v>5.2621034996519054</c:v>
                      </c:pt>
                      <c:pt idx="56">
                        <c:v>5.0132119128877441</c:v>
                      </c:pt>
                      <c:pt idx="57">
                        <c:v>4.7862177159693067</c:v>
                      </c:pt>
                      <c:pt idx="58">
                        <c:v>4.5748339220286338</c:v>
                      </c:pt>
                      <c:pt idx="59">
                        <c:v>4.3747743939237225</c:v>
                      </c:pt>
                      <c:pt idx="60">
                        <c:v>4.1831019716310909</c:v>
                      </c:pt>
                      <c:pt idx="61">
                        <c:v>3.996618996578988</c:v>
                      </c:pt>
                      <c:pt idx="62">
                        <c:v>3.8140648909850388</c:v>
                      </c:pt>
                      <c:pt idx="63">
                        <c:v>3.6361610169986145</c:v>
                      </c:pt>
                      <c:pt idx="64">
                        <c:v>3.4639344380367527</c:v>
                      </c:pt>
                      <c:pt idx="65">
                        <c:v>3.2978649064464403</c:v>
                      </c:pt>
                      <c:pt idx="66">
                        <c:v>3.0912167393531904</c:v>
                      </c:pt>
                      <c:pt idx="67">
                        <c:v>2.8890745677208867</c:v>
                      </c:pt>
                      <c:pt idx="68">
                        <c:v>2.7271145911549062</c:v>
                      </c:pt>
                      <c:pt idx="69">
                        <c:v>2.5921614484015523</c:v>
                      </c:pt>
                      <c:pt idx="70">
                        <c:v>2.4673111654393662</c:v>
                      </c:pt>
                      <c:pt idx="71">
                        <c:v>2.349148240893888</c:v>
                      </c:pt>
                      <c:pt idx="72">
                        <c:v>2.2369753851429217</c:v>
                      </c:pt>
                      <c:pt idx="73">
                        <c:v>2.1239659996761113</c:v>
                      </c:pt>
                      <c:pt idx="74">
                        <c:v>2.013095329281021</c:v>
                      </c:pt>
                      <c:pt idx="75">
                        <c:v>1.9070289726896221</c:v>
                      </c:pt>
                      <c:pt idx="76">
                        <c:v>1.8058363902243821</c:v>
                      </c:pt>
                      <c:pt idx="77">
                        <c:v>1.7093050066186661</c:v>
                      </c:pt>
                      <c:pt idx="78">
                        <c:v>1.6171884162332613</c:v>
                      </c:pt>
                      <c:pt idx="79">
                        <c:v>1.5293024534764537</c:v>
                      </c:pt>
                      <c:pt idx="80">
                        <c:v>1.4454938901091046</c:v>
                      </c:pt>
                      <c:pt idx="81">
                        <c:v>1.3656130314219754</c:v>
                      </c:pt>
                      <c:pt idx="82">
                        <c:v>1.2895137191997343</c:v>
                      </c:pt>
                      <c:pt idx="83">
                        <c:v>1.2170533314247627</c:v>
                      </c:pt>
                      <c:pt idx="84">
                        <c:v>1.1480927787194299</c:v>
                      </c:pt>
                      <c:pt idx="85">
                        <c:v>1.0824964975349385</c:v>
                      </c:pt>
                      <c:pt idx="86">
                        <c:v>1.020132440104295</c:v>
                      </c:pt>
                      <c:pt idx="87">
                        <c:v>0.96087206118632551</c:v>
                      </c:pt>
                      <c:pt idx="88">
                        <c:v>0.90459030163686571</c:v>
                      </c:pt>
                      <c:pt idx="89">
                        <c:v>0.85116556885231631</c:v>
                      </c:pt>
                      <c:pt idx="90">
                        <c:v>0.80047971413955765</c:v>
                      </c:pt>
                      <c:pt idx="91">
                        <c:v>0.75241800707476736</c:v>
                      </c:pt>
                      <c:pt idx="92">
                        <c:v>0.70686910692190263</c:v>
                      </c:pt>
                      <c:pt idx="93">
                        <c:v>0.66372503118947979</c:v>
                      </c:pt>
                      <c:pt idx="94">
                        <c:v>0.622881121411755</c:v>
                      </c:pt>
                      <c:pt idx="95">
                        <c:v>0.58423600624745586</c:v>
                      </c:pt>
                      <c:pt idx="96">
                        <c:v>0.54769156199580527</c:v>
                      </c:pt>
                      <c:pt idx="97">
                        <c:v>0.5131528706356806</c:v>
                      </c:pt>
                      <c:pt idx="98">
                        <c:v>0.48052817549935622</c:v>
                      </c:pt>
                      <c:pt idx="99">
                        <c:v>0.44972883469734443</c:v>
                      </c:pt>
                      <c:pt idx="100">
                        <c:v>0.42066927241538998</c:v>
                      </c:pt>
                      <c:pt idx="101">
                        <c:v>0.39326692820864667</c:v>
                      </c:pt>
                      <c:pt idx="102">
                        <c:v>0.36744220442148984</c:v>
                      </c:pt>
                      <c:pt idx="103">
                        <c:v>0.34311841186427011</c:v>
                      </c:pt>
                      <c:pt idx="104">
                        <c:v>0.3202217138806025</c:v>
                      </c:pt>
                      <c:pt idx="105">
                        <c:v>0.29868106894051261</c:v>
                      </c:pt>
                      <c:pt idx="106">
                        <c:v>0.27842817189592983</c:v>
                      </c:pt>
                      <c:pt idx="107">
                        <c:v>0.25939739403563616</c:v>
                      </c:pt>
                      <c:pt idx="108">
                        <c:v>0.24152572207686943</c:v>
                      </c:pt>
                      <c:pt idx="109">
                        <c:v>0.22475269623034005</c:v>
                      </c:pt>
                    </c:numCache>
                  </c:numRef>
                </c:yVal>
                <c:smooth val="0"/>
                <c:extLst xmlns:c15="http://schemas.microsoft.com/office/drawing/2012/chart">
                  <c:ext xmlns:c16="http://schemas.microsoft.com/office/drawing/2014/chart" uri="{C3380CC4-5D6E-409C-BE32-E72D297353CC}">
                    <c16:uniqueId val="{00000013-5E6E-41F8-B62C-2ADA539C97A3}"/>
                  </c:ext>
                </c:extLst>
              </c15:ser>
            </c15:filteredScatterSeries>
            <c15:filteredScatterSeries>
              <c15:ser>
                <c:idx val="6"/>
                <c:order val="7"/>
                <c:tx>
                  <c:strRef>
                    <c:extLst xmlns:c15="http://schemas.microsoft.com/office/drawing/2012/chart">
                      <c:ext xmlns:c15="http://schemas.microsoft.com/office/drawing/2012/chart" uri="{02D57815-91ED-43cb-92C2-25804820EDAC}">
                        <c15:formulaRef>
                          <c15:sqref>'Figure 41'!$Q$5</c15:sqref>
                        </c15:formulaRef>
                      </c:ext>
                    </c:extLst>
                    <c:strCache>
                      <c:ptCount val="1"/>
                      <c:pt idx="0">
                        <c:v>BC_WARM</c:v>
                      </c:pt>
                    </c:strCache>
                  </c:strRef>
                </c:tx>
                <c:spPr>
                  <a:ln w="19050" cap="rnd">
                    <a:solidFill>
                      <a:schemeClr val="accent1">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41'!$Q$6:$Q$115</c15:sqref>
                        </c15:formulaRef>
                      </c:ext>
                    </c:extLst>
                    <c:numCache>
                      <c:formatCode>0.0</c:formatCode>
                      <c:ptCount val="110"/>
                      <c:pt idx="0">
                        <c:v>3.2353467089980121</c:v>
                      </c:pt>
                      <c:pt idx="1">
                        <c:v>3.0659503184726935</c:v>
                      </c:pt>
                      <c:pt idx="2">
                        <c:v>2.9199575192116081</c:v>
                      </c:pt>
                      <c:pt idx="3">
                        <c:v>2.7811640350524049</c:v>
                      </c:pt>
                      <c:pt idx="4">
                        <c:v>2.6497939168224285</c:v>
                      </c:pt>
                      <c:pt idx="5">
                        <c:v>2.5247517747936943</c:v>
                      </c:pt>
                      <c:pt idx="6">
                        <c:v>2.3962435941952935</c:v>
                      </c:pt>
                      <c:pt idx="7">
                        <c:v>2.2719023224575943</c:v>
                      </c:pt>
                      <c:pt idx="8">
                        <c:v>2.1532159663482049</c:v>
                      </c:pt>
                      <c:pt idx="9">
                        <c:v>2.0398165185798893</c:v>
                      </c:pt>
                      <c:pt idx="10">
                        <c:v>1.9315218828670977</c:v>
                      </c:pt>
                      <c:pt idx="11">
                        <c:v>1.8280383652683161</c:v>
                      </c:pt>
                      <c:pt idx="12">
                        <c:v>1.7292008390721327</c:v>
                      </c:pt>
                      <c:pt idx="13">
                        <c:v>1.6348478079864619</c:v>
                      </c:pt>
                      <c:pt idx="14">
                        <c:v>1.5448213849128509</c:v>
                      </c:pt>
                      <c:pt idx="15">
                        <c:v>1.4589672704561634</c:v>
                      </c:pt>
                      <c:pt idx="16">
                        <c:v>1.3771347311279953</c:v>
                      </c:pt>
                      <c:pt idx="17">
                        <c:v>1.2991765771906707</c:v>
                      </c:pt>
                      <c:pt idx="18">
                        <c:v>1.2249491400789978</c:v>
                      </c:pt>
                      <c:pt idx="19">
                        <c:v>1.1543122493292037</c:v>
                      </c:pt>
                      <c:pt idx="20">
                        <c:v>1.0871292089385003</c:v>
                      </c:pt>
                      <c:pt idx="21">
                        <c:v>1.023266773074611</c:v>
                      </c:pt>
                      <c:pt idx="22">
                        <c:v>0.96259512105216172</c:v>
                      </c:pt>
                      <c:pt idx="23">
                        <c:v>0.90498783149206452</c:v>
                      </c:pt>
                      <c:pt idx="24">
                        <c:v>0.85032185558079854</c:v>
                      </c:pt>
                      <c:pt idx="25">
                        <c:v>0.79847748934867036</c:v>
                      </c:pt>
                      <c:pt idx="26">
                        <c:v>0.74933834488963191</c:v>
                      </c:pt>
                      <c:pt idx="27">
                        <c:v>0.70279132044988568</c:v>
                      </c:pt>
                      <c:pt idx="28">
                        <c:v>0.65872656931818541</c:v>
                      </c:pt>
                      <c:pt idx="29">
                        <c:v>0.6170374674573097</c:v>
                      </c:pt>
                      <c:pt idx="30">
                        <c:v>0.57762057982350357</c:v>
                      </c:pt>
                      <c:pt idx="31">
                        <c:v>0.5403756253286045</c:v>
                      </c:pt>
                      <c:pt idx="32">
                        <c:v>0.50520544040797821</c:v>
                      </c:pt>
                      <c:pt idx="33">
                        <c:v>0.47201594116613893</c:v>
                      </c:pt>
                      <c:pt idx="34">
                        <c:v>0.44071608408091634</c:v>
                      </c:pt>
                      <c:pt idx="35">
                        <c:v>0.41121782525612782</c:v>
                      </c:pt>
                      <c:pt idx="36">
                        <c:v>0.38343607822183301</c:v>
                      </c:pt>
                      <c:pt idx="37">
                        <c:v>0.35728867029028366</c:v>
                      </c:pt>
                      <c:pt idx="38">
                        <c:v>0.33269629748454921</c:v>
                      </c:pt>
                      <c:pt idx="39">
                        <c:v>0.30958247806543537</c:v>
                      </c:pt>
                      <c:pt idx="40">
                        <c:v>0.28787350469063622</c:v>
                      </c:pt>
                      <c:pt idx="41">
                        <c:v>0.26749839524802727</c:v>
                      </c:pt>
                      <c:pt idx="42">
                        <c:v>0.24838884241256373</c:v>
                      </c:pt>
                      <c:pt idx="43">
                        <c:v>0.23047916198335539</c:v>
                      </c:pt>
                      <c:pt idx="44">
                        <c:v>0.21370624006411393</c:v>
                      </c:pt>
                      <c:pt idx="45">
                        <c:v>0.1980094791562883</c:v>
                      </c:pt>
                      <c:pt idx="46">
                        <c:v>0.18333074323979628</c:v>
                      </c:pt>
                      <c:pt idx="47">
                        <c:v>0.16961430192131</c:v>
                      </c:pt>
                      <c:pt idx="48">
                        <c:v>0.15680677373455659</c:v>
                      </c:pt>
                      <c:pt idx="49">
                        <c:v>0.14485706868104248</c:v>
                      </c:pt>
                      <c:pt idx="50">
                        <c:v>0.13371633010300021</c:v>
                      </c:pt>
                      <c:pt idx="51">
                        <c:v>0.12333787598319562</c:v>
                      </c:pt>
                      <c:pt idx="52">
                        <c:v>0.11367713976852115</c:v>
                      </c:pt>
                      <c:pt idx="53">
                        <c:v>0.10469161081604839</c:v>
                      </c:pt>
                      <c:pt idx="54">
                        <c:v>9.6340774561427284E-2</c:v>
                      </c:pt>
                      <c:pt idx="55">
                        <c:v>8.8586052510212079E-2</c:v>
                      </c:pt>
                      <c:pt idx="56">
                        <c:v>8.1390742152878878E-2</c:v>
                      </c:pt>
                      <c:pt idx="57">
                        <c:v>7.4719956903990192E-2</c:v>
                      </c:pt>
                      <c:pt idx="58">
                        <c:v>6.854056616517426E-2</c:v>
                      </c:pt>
                      <c:pt idx="59">
                        <c:v>6.2821135610338613E-2</c:v>
                      </c:pt>
                      <c:pt idx="60">
                        <c:v>5.7531867789847549E-2</c:v>
                      </c:pt>
                      <c:pt idx="61">
                        <c:v>5.2644543148280862E-2</c:v>
                      </c:pt>
                      <c:pt idx="62">
                        <c:v>4.8132461547879798E-2</c:v>
                      </c:pt>
                      <c:pt idx="63">
                        <c:v>4.3970384386895572E-2</c:v>
                      </c:pt>
                      <c:pt idx="64">
                        <c:v>4.013447739881424E-2</c:v>
                      </c:pt>
                      <c:pt idx="65">
                        <c:v>3.6602254214860006E-2</c:v>
                      </c:pt>
                      <c:pt idx="66">
                        <c:v>3.3352520768308157E-2</c:v>
                      </c:pt>
                      <c:pt idx="67">
                        <c:v>3.0365320614993002E-2</c:v>
                      </c:pt>
                      <c:pt idx="68">
                        <c:v>2.7621881240007102E-2</c:v>
                      </c:pt>
                      <c:pt idx="69">
                        <c:v>2.5104561415983401E-2</c:v>
                      </c:pt>
                      <c:pt idx="70">
                        <c:v>2.2796799673563604E-2</c:v>
                      </c:pt>
                      <c:pt idx="71">
                        <c:v>2.0683063939714266E-2</c:v>
                      </c:pt>
                      <c:pt idx="72">
                        <c:v>1.8748802394489363E-2</c:v>
                      </c:pt>
                      <c:pt idx="73">
                        <c:v>1.6980395591684891E-2</c:v>
                      </c:pt>
                      <c:pt idx="74">
                        <c:v>1.536510988362026E-2</c:v>
                      </c:pt>
                      <c:pt idx="75">
                        <c:v>1.3891052185043469E-2</c:v>
                      </c:pt>
                      <c:pt idx="76">
                        <c:v>1.2547126105923685E-2</c:v>
                      </c:pt>
                      <c:pt idx="77">
                        <c:v>1.1322989477695637E-2</c:v>
                      </c:pt>
                      <c:pt idx="78">
                        <c:v>1.0209013292384673E-2</c:v>
                      </c:pt>
                      <c:pt idx="79">
                        <c:v>9.1962420689971902E-3</c:v>
                      </c:pt>
                      <c:pt idx="80">
                        <c:v>8.2763556566347856E-3</c:v>
                      </c:pt>
                      <c:pt idx="81">
                        <c:v>7.4416324790070381E-3</c:v>
                      </c:pt>
                      <c:pt idx="82">
                        <c:v>6.6849142204000456E-3</c:v>
                      </c:pt>
                      <c:pt idx="83">
                        <c:v>5.9995719487268987E-3</c:v>
                      </c:pt>
                      <c:pt idx="84">
                        <c:v>5.3794736670609812E-3</c:v>
                      </c:pt>
                      <c:pt idx="85">
                        <c:v>4.8189532810502048E-3</c:v>
                      </c:pt>
                      <c:pt idx="86">
                        <c:v>4.3127809658441109E-3</c:v>
                      </c:pt>
                      <c:pt idx="87">
                        <c:v>3.8561349126485446E-3</c:v>
                      </c:pt>
                      <c:pt idx="88">
                        <c:v>3.4445744317637317E-3</c:v>
                      </c:pt>
                      <c:pt idx="89">
                        <c:v>3.0740143859684464E-3</c:v>
                      </c:pt>
                      <c:pt idx="90">
                        <c:v>2.740700925390486E-3</c:v>
                      </c:pt>
                      <c:pt idx="91">
                        <c:v>2.4411884925544707E-3</c:v>
                      </c:pt>
                      <c:pt idx="92">
                        <c:v>2.1723180641225123E-3</c:v>
                      </c:pt>
                      <c:pt idx="93">
                        <c:v>1.9311965939399791E-3</c:v>
                      </c:pt>
                      <c:pt idx="94">
                        <c:v>1.7151776203636524E-3</c:v>
                      </c:pt>
                      <c:pt idx="95">
                        <c:v>1.521842999477707E-3</c:v>
                      </c:pt>
                      <c:pt idx="96">
                        <c:v>1.348985724686896E-3</c:v>
                      </c:pt>
                      <c:pt idx="97">
                        <c:v>1.1945937923074569E-3</c:v>
                      </c:pt>
                      <c:pt idx="98">
                        <c:v>1.0568350721445385E-3</c:v>
                      </c:pt>
                      <c:pt idx="99">
                        <c:v>9.3404314163915609E-4</c:v>
                      </c:pt>
                      <c:pt idx="100">
                        <c:v>8.2470404197563813E-4</c:v>
                      </c:pt>
                      <c:pt idx="101">
                        <c:v>7.2744391454914641E-4</c:v>
                      </c:pt>
                      <c:pt idx="102">
                        <c:v>6.4101747638852663E-4</c:v>
                      </c:pt>
                      <c:pt idx="103">
                        <c:v>5.6429729349823771E-4</c:v>
                      </c:pt>
                      <c:pt idx="104">
                        <c:v>4.9626381161001687E-4</c:v>
                      </c:pt>
                      <c:pt idx="105">
                        <c:v>4.3599610450558915E-4</c:v>
                      </c:pt>
                      <c:pt idx="106">
                        <c:v>3.8266330087150701E-4</c:v>
                      </c:pt>
                      <c:pt idx="107">
                        <c:v>3.355166515615809E-4</c:v>
                      </c:pt>
                      <c:pt idx="108">
                        <c:v>2.9388220015708142E-4</c:v>
                      </c:pt>
                      <c:pt idx="109">
                        <c:v>2.5715402081603189E-4</c:v>
                      </c:pt>
                    </c:numCache>
                  </c:numRef>
                </c:yVal>
                <c:smooth val="0"/>
                <c:extLst xmlns:c15="http://schemas.microsoft.com/office/drawing/2012/chart">
                  <c:ext xmlns:c16="http://schemas.microsoft.com/office/drawing/2014/chart" uri="{C3380CC4-5D6E-409C-BE32-E72D297353CC}">
                    <c16:uniqueId val="{00000014-5E6E-41F8-B62C-2ADA539C97A3}"/>
                  </c:ext>
                </c:extLst>
              </c15:ser>
            </c15:filteredScatterSeries>
            <c15:filteredScatterSeries>
              <c15:ser>
                <c:idx val="7"/>
                <c:order val="8"/>
                <c:tx>
                  <c:strRef>
                    <c:extLst xmlns:c15="http://schemas.microsoft.com/office/drawing/2012/chart">
                      <c:ext xmlns:c15="http://schemas.microsoft.com/office/drawing/2012/chart" uri="{02D57815-91ED-43cb-92C2-25804820EDAC}">
                        <c15:formulaRef>
                          <c15:sqref>'Figure 41'!$R$5</c15:sqref>
                        </c15:formulaRef>
                      </c:ext>
                    </c:extLst>
                    <c:strCache>
                      <c:ptCount val="1"/>
                      <c:pt idx="0">
                        <c:v>BC_COLD</c:v>
                      </c:pt>
                    </c:strCache>
                  </c:strRef>
                </c:tx>
                <c:spPr>
                  <a:ln w="19050" cap="rnd">
                    <a:solidFill>
                      <a:schemeClr val="accent2">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41'!$R$6:$R$115</c15:sqref>
                        </c15:formulaRef>
                      </c:ext>
                    </c:extLst>
                    <c:numCache>
                      <c:formatCode>0.0</c:formatCode>
                      <c:ptCount val="110"/>
                      <c:pt idx="0">
                        <c:v>32.066989180935735</c:v>
                      </c:pt>
                      <c:pt idx="1">
                        <c:v>30.545229641590783</c:v>
                      </c:pt>
                      <c:pt idx="2">
                        <c:v>29.12948458608507</c:v>
                      </c:pt>
                      <c:pt idx="3">
                        <c:v>27.799270917104444</c:v>
                      </c:pt>
                      <c:pt idx="4">
                        <c:v>26.52639194285608</c:v>
                      </c:pt>
                      <c:pt idx="5">
                        <c:v>25.296548035485117</c:v>
                      </c:pt>
                      <c:pt idx="6">
                        <c:v>24.107404833102258</c:v>
                      </c:pt>
                      <c:pt idx="7">
                        <c:v>22.961210086520751</c:v>
                      </c:pt>
                      <c:pt idx="8">
                        <c:v>21.862599570962065</c:v>
                      </c:pt>
                      <c:pt idx="9">
                        <c:v>20.815964555330872</c:v>
                      </c:pt>
                      <c:pt idx="10">
                        <c:v>19.824573905590118</c:v>
                      </c:pt>
                      <c:pt idx="11">
                        <c:v>18.890292833782301</c:v>
                      </c:pt>
                      <c:pt idx="12">
                        <c:v>18.013609740909004</c:v>
                      </c:pt>
                      <c:pt idx="13">
                        <c:v>17.192495695789162</c:v>
                      </c:pt>
                      <c:pt idx="14">
                        <c:v>16.422364435537006</c:v>
                      </c:pt>
                      <c:pt idx="15">
                        <c:v>15.694780584764114</c:v>
                      </c:pt>
                      <c:pt idx="16">
                        <c:v>15.001563769393533</c:v>
                      </c:pt>
                      <c:pt idx="17">
                        <c:v>14.325659221802216</c:v>
                      </c:pt>
                      <c:pt idx="18">
                        <c:v>13.638635089039973</c:v>
                      </c:pt>
                      <c:pt idx="19">
                        <c:v>12.924348180390297</c:v>
                      </c:pt>
                      <c:pt idx="20">
                        <c:v>12.207896664314156</c:v>
                      </c:pt>
                      <c:pt idx="21">
                        <c:v>11.536185335152394</c:v>
                      </c:pt>
                      <c:pt idx="22">
                        <c:v>10.935762577292909</c:v>
                      </c:pt>
                      <c:pt idx="23">
                        <c:v>10.403105835182529</c:v>
                      </c:pt>
                      <c:pt idx="24">
                        <c:v>9.9189916523735384</c:v>
                      </c:pt>
                      <c:pt idx="25">
                        <c:v>9.4564714450125233</c:v>
                      </c:pt>
                      <c:pt idx="26">
                        <c:v>8.9900176526553572</c:v>
                      </c:pt>
                      <c:pt idx="27">
                        <c:v>8.5121918913957799</c:v>
                      </c:pt>
                      <c:pt idx="28">
                        <c:v>8.0370721913864838</c:v>
                      </c:pt>
                      <c:pt idx="29">
                        <c:v>7.5899317531116051</c:v>
                      </c:pt>
                      <c:pt idx="30">
                        <c:v>7.1812998171472362</c:v>
                      </c:pt>
                      <c:pt idx="31">
                        <c:v>6.8139927045627813</c:v>
                      </c:pt>
                      <c:pt idx="32">
                        <c:v>6.4816699310749595</c:v>
                      </c:pt>
                      <c:pt idx="33">
                        <c:v>6.1691945827609267</c:v>
                      </c:pt>
                      <c:pt idx="34">
                        <c:v>5.8684912255552026</c:v>
                      </c:pt>
                      <c:pt idx="35">
                        <c:v>5.5858919616509883</c:v>
                      </c:pt>
                      <c:pt idx="36">
                        <c:v>5.3290685510394002</c:v>
                      </c:pt>
                      <c:pt idx="37">
                        <c:v>5.0913620094208127</c:v>
                      </c:pt>
                      <c:pt idx="38">
                        <c:v>4.8665225055476586</c:v>
                      </c:pt>
                      <c:pt idx="39">
                        <c:v>4.6507579759272177</c:v>
                      </c:pt>
                      <c:pt idx="40">
                        <c:v>4.4400435014726902</c:v>
                      </c:pt>
                      <c:pt idx="41">
                        <c:v>4.2336310071751946</c:v>
                      </c:pt>
                      <c:pt idx="42">
                        <c:v>4.0331566772771197</c:v>
                      </c:pt>
                      <c:pt idx="43">
                        <c:v>3.8397900042999966</c:v>
                      </c:pt>
                      <c:pt idx="44">
                        <c:v>3.653616666516438</c:v>
                      </c:pt>
                      <c:pt idx="45">
                        <c:v>3.4045614619297453</c:v>
                      </c:pt>
                      <c:pt idx="46">
                        <c:v>3.1830448387766301</c:v>
                      </c:pt>
                      <c:pt idx="47">
                        <c:v>3.0128903800827085</c:v>
                      </c:pt>
                      <c:pt idx="48">
                        <c:v>2.8665220680435697</c:v>
                      </c:pt>
                      <c:pt idx="49">
                        <c:v>2.7275998029388044</c:v>
                      </c:pt>
                      <c:pt idx="50">
                        <c:v>2.5963252605553406</c:v>
                      </c:pt>
                      <c:pt idx="51">
                        <c:v>2.4715741079058913</c:v>
                      </c:pt>
                      <c:pt idx="52">
                        <c:v>2.343481340425063</c:v>
                      </c:pt>
                      <c:pt idx="53">
                        <c:v>2.2197149105392167</c:v>
                      </c:pt>
                      <c:pt idx="54">
                        <c:v>2.1017547284860361</c:v>
                      </c:pt>
                      <c:pt idx="55">
                        <c:v>1.9892128919563059</c:v>
                      </c:pt>
                      <c:pt idx="56">
                        <c:v>1.8818901812366713</c:v>
                      </c:pt>
                      <c:pt idx="57">
                        <c:v>1.7794765105070489</c:v>
                      </c:pt>
                      <c:pt idx="58">
                        <c:v>1.6817923492600788</c:v>
                      </c:pt>
                      <c:pt idx="59">
                        <c:v>1.5886628768549083</c:v>
                      </c:pt>
                      <c:pt idx="60">
                        <c:v>1.4999179159032823</c:v>
                      </c:pt>
                      <c:pt idx="61">
                        <c:v>1.4153918650289414</c:v>
                      </c:pt>
                      <c:pt idx="62">
                        <c:v>1.3349236311434622</c:v>
                      </c:pt>
                      <c:pt idx="63">
                        <c:v>1.2583565613665746</c:v>
                      </c:pt>
                      <c:pt idx="64">
                        <c:v>1.1855383747043762</c:v>
                      </c:pt>
                      <c:pt idx="65">
                        <c:v>1.1163210935847947</c:v>
                      </c:pt>
                      <c:pt idx="66">
                        <c:v>1.050560975336198</c:v>
                      </c:pt>
                      <c:pt idx="67">
                        <c:v>0.98811844368226542</c:v>
                      </c:pt>
                      <c:pt idx="68">
                        <c:v>0.92885802031415876</c:v>
                      </c:pt>
                      <c:pt idx="69">
                        <c:v>0.87264825658970668</c:v>
                      </c:pt>
                      <c:pt idx="70">
                        <c:v>0.81936166539878141</c:v>
                      </c:pt>
                      <c:pt idx="71">
                        <c:v>0.76887465322432358</c:v>
                      </c:pt>
                      <c:pt idx="72">
                        <c:v>0.72106745241958237</c:v>
                      </c:pt>
                      <c:pt idx="73">
                        <c:v>0.67582405371412446</c:v>
                      </c:pt>
                      <c:pt idx="74">
                        <c:v>0.63303213895399135</c:v>
                      </c:pt>
                      <c:pt idx="75">
                        <c:v>0.59258301407512148</c:v>
                      </c:pt>
                      <c:pt idx="76">
                        <c:v>0.55437154230375496</c:v>
                      </c:pt>
                      <c:pt idx="77">
                        <c:v>0.51829607757302709</c:v>
                      </c:pt>
                      <c:pt idx="78">
                        <c:v>0.48425839814131644</c:v>
                      </c:pt>
                      <c:pt idx="79">
                        <c:v>0.45216364039514467</c:v>
                      </c:pt>
                      <c:pt idx="80">
                        <c:v>0.42192023281748442</c:v>
                      </c:pt>
                      <c:pt idx="81">
                        <c:v>0.39343983010122469</c:v>
                      </c:pt>
                      <c:pt idx="82">
                        <c:v>0.36663724738721842</c:v>
                      </c:pt>
                      <c:pt idx="83">
                        <c:v>0.34143039460676605</c:v>
                      </c:pt>
                      <c:pt idx="84">
                        <c:v>0.31774021090953319</c:v>
                      </c:pt>
                      <c:pt idx="85">
                        <c:v>0.29549059915970843</c:v>
                      </c:pt>
                      <c:pt idx="86">
                        <c:v>0.27460836048562676</c:v>
                      </c:pt>
                      <c:pt idx="87">
                        <c:v>0.25502312887106388</c:v>
                      </c:pt>
                      <c:pt idx="88">
                        <c:v>0.23666730577987466</c:v>
                      </c:pt>
                      <c:pt idx="89">
                        <c:v>0.21947599480955554</c:v>
                      </c:pt>
                      <c:pt idx="90">
                        <c:v>0.2033869363735703</c:v>
                      </c:pt>
                      <c:pt idx="91">
                        <c:v>0.18834044241683542</c:v>
                      </c:pt>
                      <c:pt idx="92">
                        <c:v>0.17427933117353631</c:v>
                      </c:pt>
                      <c:pt idx="93">
                        <c:v>0.16114886198136566</c:v>
                      </c:pt>
                      <c:pt idx="94">
                        <c:v>0.14889667017127328</c:v>
                      </c:pt>
                      <c:pt idx="95">
                        <c:v>0.13747270205681406</c:v>
                      </c:pt>
                      <c:pt idx="96">
                        <c:v>0.12682915005211473</c:v>
                      </c:pt>
                      <c:pt idx="97">
                        <c:v>0.11692038795227772</c:v>
                      </c:pt>
                      <c:pt idx="98">
                        <c:v>0.10770290641464242</c:v>
                      </c:pt>
                      <c:pt idx="99">
                        <c:v>9.9135248683668603E-2</c:v>
                      </c:pt>
                      <c:pt idx="100">
                        <c:v>9.1177946606240567E-2</c:v>
                      </c:pt>
                      <c:pt idx="101">
                        <c:v>8.3793456987862128E-2</c:v>
                      </c:pt>
                      <c:pt idx="102">
                        <c:v>7.6946098343481775E-2</c:v>
                      </c:pt>
                      <c:pt idx="103">
                        <c:v>7.0601988099513707E-2</c:v>
                      </c:pt>
                      <c:pt idx="104">
                        <c:v>6.4728980305975833E-2</c:v>
                      </c:pt>
                      <c:pt idx="105">
                        <c:v>5.9296603919524182E-2</c:v>
                      </c:pt>
                      <c:pt idx="106">
                        <c:v>5.4276001719510178E-2</c:v>
                      </c:pt>
                      <c:pt idx="107">
                        <c:v>4.9639869920008919E-2</c:v>
                      </c:pt>
                      <c:pt idx="108">
                        <c:v>4.536239854106322E-2</c:v>
                      </c:pt>
                      <c:pt idx="109">
                        <c:v>4.1419212602160332E-2</c:v>
                      </c:pt>
                    </c:numCache>
                  </c:numRef>
                </c:yVal>
                <c:smooth val="0"/>
                <c:extLst xmlns:c15="http://schemas.microsoft.com/office/drawing/2012/chart">
                  <c:ext xmlns:c16="http://schemas.microsoft.com/office/drawing/2014/chart" uri="{C3380CC4-5D6E-409C-BE32-E72D297353CC}">
                    <c16:uniqueId val="{00000015-5E6E-41F8-B62C-2ADA539C97A3}"/>
                  </c:ext>
                </c:extLst>
              </c15:ser>
            </c15:filteredScatterSeries>
            <c15:filteredScatterSeries>
              <c15:ser>
                <c:idx val="8"/>
                <c:order val="9"/>
                <c:tx>
                  <c:strRef>
                    <c:extLst xmlns:c15="http://schemas.microsoft.com/office/drawing/2012/chart">
                      <c:ext xmlns:c15="http://schemas.microsoft.com/office/drawing/2012/chart" uri="{02D57815-91ED-43cb-92C2-25804820EDAC}">
                        <c15:formulaRef>
                          <c15:sqref>'Figure 41'!$S$5</c15:sqref>
                        </c15:formulaRef>
                      </c:ext>
                    </c:extLst>
                    <c:strCache>
                      <c:ptCount val="1"/>
                      <c:pt idx="0">
                        <c:v>BC_NON_DEL_400</c:v>
                      </c:pt>
                    </c:strCache>
                  </c:strRef>
                </c:tx>
                <c:spPr>
                  <a:ln w="19050" cap="rnd">
                    <a:solidFill>
                      <a:schemeClr val="accent3">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41'!$S$6:$S$115</c15:sqref>
                        </c15:formulaRef>
                      </c:ext>
                    </c:extLst>
                    <c:numCache>
                      <c:formatCode>0.0</c:formatCode>
                      <c:ptCount val="110"/>
                      <c:pt idx="0">
                        <c:v>21.565371116415619</c:v>
                      </c:pt>
                      <c:pt idx="1">
                        <c:v>20.569472409327808</c:v>
                      </c:pt>
                      <c:pt idx="2">
                        <c:v>19.617956911645599</c:v>
                      </c:pt>
                      <c:pt idx="3">
                        <c:v>18.714175587122028</c:v>
                      </c:pt>
                      <c:pt idx="4">
                        <c:v>17.860201684172452</c:v>
                      </c:pt>
                      <c:pt idx="5">
                        <c:v>17.05681989488675</c:v>
                      </c:pt>
                      <c:pt idx="6">
                        <c:v>16.30246158742473</c:v>
                      </c:pt>
                      <c:pt idx="7">
                        <c:v>15.593158914922485</c:v>
                      </c:pt>
                      <c:pt idx="8">
                        <c:v>14.921290885675905</c:v>
                      </c:pt>
                      <c:pt idx="9">
                        <c:v>14.279450690518765</c:v>
                      </c:pt>
                      <c:pt idx="10">
                        <c:v>13.651847793889306</c:v>
                      </c:pt>
                      <c:pt idx="11">
                        <c:v>13.011996046498698</c:v>
                      </c:pt>
                      <c:pt idx="12">
                        <c:v>12.344857565138515</c:v>
                      </c:pt>
                      <c:pt idx="13">
                        <c:v>11.674057329338309</c:v>
                      </c:pt>
                      <c:pt idx="14">
                        <c:v>11.043753362856638</c:v>
                      </c:pt>
                      <c:pt idx="15">
                        <c:v>10.47908619754338</c:v>
                      </c:pt>
                      <c:pt idx="16">
                        <c:v>9.9770264871883025</c:v>
                      </c:pt>
                      <c:pt idx="17">
                        <c:v>9.5197421417369696</c:v>
                      </c:pt>
                      <c:pt idx="18">
                        <c:v>9.0818174644341028</c:v>
                      </c:pt>
                      <c:pt idx="19">
                        <c:v>8.6390149856034064</c:v>
                      </c:pt>
                      <c:pt idx="20">
                        <c:v>8.184330957099073</c:v>
                      </c:pt>
                      <c:pt idx="21">
                        <c:v>7.7313480635729377</c:v>
                      </c:pt>
                      <c:pt idx="22">
                        <c:v>7.3043990824760918</c:v>
                      </c:pt>
                      <c:pt idx="23">
                        <c:v>6.9137100102409015</c:v>
                      </c:pt>
                      <c:pt idx="24">
                        <c:v>6.5620962066942834</c:v>
                      </c:pt>
                      <c:pt idx="25">
                        <c:v>6.2435697075467385</c:v>
                      </c:pt>
                      <c:pt idx="26">
                        <c:v>5.9436725815011453</c:v>
                      </c:pt>
                      <c:pt idx="27">
                        <c:v>5.6547098349912597</c:v>
                      </c:pt>
                      <c:pt idx="28">
                        <c:v>5.3828463356446621</c:v>
                      </c:pt>
                      <c:pt idx="29">
                        <c:v>5.1355283319706384</c:v>
                      </c:pt>
                      <c:pt idx="30">
                        <c:v>4.9064062983362735</c:v>
                      </c:pt>
                      <c:pt idx="31">
                        <c:v>4.6895101199559859</c:v>
                      </c:pt>
                      <c:pt idx="32">
                        <c:v>4.4812330995785929</c:v>
                      </c:pt>
                      <c:pt idx="33">
                        <c:v>4.2777389552691156</c:v>
                      </c:pt>
                      <c:pt idx="34">
                        <c:v>4.0783297364062889</c:v>
                      </c:pt>
                      <c:pt idx="35">
                        <c:v>3.8845896055596603</c:v>
                      </c:pt>
                      <c:pt idx="36">
                        <c:v>3.6976538379658326</c:v>
                      </c:pt>
                      <c:pt idx="37">
                        <c:v>3.5176184933543944</c:v>
                      </c:pt>
                      <c:pt idx="38">
                        <c:v>3.2766835770757874</c:v>
                      </c:pt>
                      <c:pt idx="39">
                        <c:v>3.0623613654152351</c:v>
                      </c:pt>
                      <c:pt idx="40">
                        <c:v>2.8977221385781675</c:v>
                      </c:pt>
                      <c:pt idx="41">
                        <c:v>2.7560965117351963</c:v>
                      </c:pt>
                      <c:pt idx="42">
                        <c:v>2.6216828415367543</c:v>
                      </c:pt>
                      <c:pt idx="43">
                        <c:v>2.4946835209657694</c:v>
                      </c:pt>
                      <c:pt idx="44">
                        <c:v>2.3740167016102602</c:v>
                      </c:pt>
                      <c:pt idx="45">
                        <c:v>2.2501410748362001</c:v>
                      </c:pt>
                      <c:pt idx="46">
                        <c:v>2.1304803832593722</c:v>
                      </c:pt>
                      <c:pt idx="47">
                        <c:v>2.0164700047525366</c:v>
                      </c:pt>
                      <c:pt idx="48">
                        <c:v>1.9077372967387021</c:v>
                      </c:pt>
                      <c:pt idx="49">
                        <c:v>1.8040912132807025</c:v>
                      </c:pt>
                      <c:pt idx="50">
                        <c:v>1.7052325971269697</c:v>
                      </c:pt>
                      <c:pt idx="51">
                        <c:v>1.6109879170938162</c:v>
                      </c:pt>
                      <c:pt idx="52">
                        <c:v>1.5211875825348022</c:v>
                      </c:pt>
                      <c:pt idx="53">
                        <c:v>1.4356659524585855</c:v>
                      </c:pt>
                      <c:pt idx="54">
                        <c:v>1.3542613408107673</c:v>
                      </c:pt>
                      <c:pt idx="55">
                        <c:v>1.2768160179086763</c:v>
                      </c:pt>
                      <c:pt idx="56">
                        <c:v>1.2031762080288986</c:v>
                      </c:pt>
                      <c:pt idx="57">
                        <c:v>1.1331920831583047</c:v>
                      </c:pt>
                      <c:pt idx="58">
                        <c:v>1.0667177529302816</c:v>
                      </c:pt>
                      <c:pt idx="59">
                        <c:v>1.0036112507787831</c:v>
                      </c:pt>
                      <c:pt idx="60">
                        <c:v>0.94373451635360628</c:v>
                      </c:pt>
                      <c:pt idx="61">
                        <c:v>0.88695337425091081</c:v>
                      </c:pt>
                      <c:pt idx="62">
                        <c:v>0.83313750912337881</c:v>
                      </c:pt>
                      <c:pt idx="63">
                        <c:v>0.78216043724450146</c:v>
                      </c:pt>
                      <c:pt idx="64">
                        <c:v>0.73389947461120708</c:v>
                      </c:pt>
                      <c:pt idx="65">
                        <c:v>0.68823570167839732</c:v>
                      </c:pt>
                      <c:pt idx="66">
                        <c:v>0.6450539248278333</c:v>
                      </c:pt>
                      <c:pt idx="67">
                        <c:v>0.60424263468223072</c:v>
                      </c:pt>
                      <c:pt idx="68">
                        <c:v>0.56569396138328476</c:v>
                      </c:pt>
                      <c:pt idx="69">
                        <c:v>0.52930362695965272</c:v>
                      </c:pt>
                      <c:pt idx="70">
                        <c:v>0.49497089491763391</c:v>
                      </c:pt>
                      <c:pt idx="71">
                        <c:v>0.46259851719336637</c:v>
                      </c:pt>
                      <c:pt idx="72">
                        <c:v>0.43209267861080547</c:v>
                      </c:pt>
                      <c:pt idx="73">
                        <c:v>0.40336293899452125</c:v>
                      </c:pt>
                      <c:pt idx="74">
                        <c:v>0.37632217309045768</c:v>
                      </c:pt>
                      <c:pt idx="75">
                        <c:v>0.35088650845121422</c:v>
                      </c:pt>
                      <c:pt idx="76">
                        <c:v>0.32697526144514755</c:v>
                      </c:pt>
                      <c:pt idx="77">
                        <c:v>0.30451087155063722</c:v>
                      </c:pt>
                      <c:pt idx="78">
                        <c:v>0.28341883409823393</c:v>
                      </c:pt>
                      <c:pt idx="79">
                        <c:v>0.26362763162411157</c:v>
                      </c:pt>
                      <c:pt idx="80">
                        <c:v>0.24506866399829158</c:v>
                      </c:pt>
                      <c:pt idx="81">
                        <c:v>0.22767617749052138</c:v>
                      </c:pt>
                      <c:pt idx="82">
                        <c:v>0.21138719293548391</c:v>
                      </c:pt>
                      <c:pt idx="83">
                        <c:v>0.19614143315721994</c:v>
                      </c:pt>
                      <c:pt idx="84">
                        <c:v>0.18188124981028361</c:v>
                      </c:pt>
                      <c:pt idx="85">
                        <c:v>0.16855154979225864</c:v>
                      </c:pt>
                      <c:pt idx="86">
                        <c:v>0.15609972137886194</c:v>
                      </c:pt>
                      <c:pt idx="87">
                        <c:v>0.14447556022899541</c:v>
                      </c:pt>
                      <c:pt idx="88">
                        <c:v>0.1336311954028046</c:v>
                      </c:pt>
                      <c:pt idx="89">
                        <c:v>0.12352101553110265</c:v>
                      </c:pt>
                      <c:pt idx="90">
                        <c:v>0.11410159526945937</c:v>
                      </c:pt>
                      <c:pt idx="91">
                        <c:v>0.10533162216487152</c:v>
                      </c:pt>
                      <c:pt idx="92">
                        <c:v>9.7171824057265543E-2</c:v>
                      </c:pt>
                      <c:pt idx="93">
                        <c:v>8.9584897132170119E-2</c:v>
                      </c:pt>
                      <c:pt idx="94">
                        <c:v>8.2535434734776147E-2</c:v>
                      </c:pt>
                      <c:pt idx="95">
                        <c:v>7.5989857049310883E-2</c:v>
                      </c:pt>
                      <c:pt idx="96">
                        <c:v>6.991634174122742E-2</c:v>
                      </c:pt>
                      <c:pt idx="97">
                        <c:v>6.4284755653187753E-2</c:v>
                      </c:pt>
                      <c:pt idx="98">
                        <c:v>5.9066587639230797E-2</c:v>
                      </c:pt>
                      <c:pt idx="99">
                        <c:v>5.4234882614899241E-2</c:v>
                      </c:pt>
                      <c:pt idx="100">
                        <c:v>4.9764176894482884E-2</c:v>
                      </c:pt>
                      <c:pt idx="101">
                        <c:v>4.5630434879951741E-2</c:v>
                      </c:pt>
                      <c:pt idx="102">
                        <c:v>4.1810987159626938E-2</c:v>
                      </c:pt>
                      <c:pt idx="103">
                        <c:v>3.8284470068199482E-2</c:v>
                      </c:pt>
                      <c:pt idx="104">
                        <c:v>3.5030766753379655E-2</c:v>
                      </c:pt>
                      <c:pt idx="105">
                        <c:v>3.2030949788267191E-2</c:v>
                      </c:pt>
                      <c:pt idx="106">
                        <c:v>2.9267225362494494E-2</c:v>
                      </c:pt>
                      <c:pt idx="107">
                        <c:v>2.6722879079331935E-2</c:v>
                      </c:pt>
                      <c:pt idx="108">
                        <c:v>2.4382223380271642E-2</c:v>
                      </c:pt>
                      <c:pt idx="109">
                        <c:v>2.2230546613140521E-2</c:v>
                      </c:pt>
                    </c:numCache>
                  </c:numRef>
                </c:yVal>
                <c:smooth val="0"/>
                <c:extLst xmlns:c15="http://schemas.microsoft.com/office/drawing/2012/chart">
                  <c:ext xmlns:c16="http://schemas.microsoft.com/office/drawing/2014/chart" uri="{C3380CC4-5D6E-409C-BE32-E72D297353CC}">
                    <c16:uniqueId val="{00000016-5E6E-41F8-B62C-2ADA539C97A3}"/>
                  </c:ext>
                </c:extLst>
              </c15:ser>
            </c15:filteredScatterSeries>
            <c15:filteredScatterSeries>
              <c15:ser>
                <c:idx val="9"/>
                <c:order val="10"/>
                <c:tx>
                  <c:strRef>
                    <c:extLst xmlns:c15="http://schemas.microsoft.com/office/drawing/2012/chart">
                      <c:ext xmlns:c15="http://schemas.microsoft.com/office/drawing/2012/chart" uri="{02D57815-91ED-43cb-92C2-25804820EDAC}">
                        <c15:formulaRef>
                          <c15:sqref>'Figure 41'!$T$5</c15:sqref>
                        </c15:formulaRef>
                      </c:ext>
                    </c:extLst>
                    <c:strCache>
                      <c:ptCount val="1"/>
                      <c:pt idx="0">
                        <c:v>BC_NON_DEL_800</c:v>
                      </c:pt>
                    </c:strCache>
                  </c:strRef>
                </c:tx>
                <c:spPr>
                  <a:ln w="19050" cap="rnd">
                    <a:solidFill>
                      <a:schemeClr val="accent4">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41'!$T$6:$T$115</c15:sqref>
                        </c15:formulaRef>
                      </c:ext>
                    </c:extLst>
                    <c:numCache>
                      <c:formatCode>0.0</c:formatCode>
                      <c:ptCount val="110"/>
                      <c:pt idx="0">
                        <c:v>25.917303519524651</c:v>
                      </c:pt>
                      <c:pt idx="1">
                        <c:v>24.777615276905642</c:v>
                      </c:pt>
                      <c:pt idx="2">
                        <c:v>23.672870707750526</c:v>
                      </c:pt>
                      <c:pt idx="3">
                        <c:v>22.601341297034899</c:v>
                      </c:pt>
                      <c:pt idx="4">
                        <c:v>21.565371116415619</c:v>
                      </c:pt>
                      <c:pt idx="5">
                        <c:v>20.569472409327808</c:v>
                      </c:pt>
                      <c:pt idx="6">
                        <c:v>19.617956911645599</c:v>
                      </c:pt>
                      <c:pt idx="7">
                        <c:v>18.714175587122028</c:v>
                      </c:pt>
                      <c:pt idx="8">
                        <c:v>17.860201684172452</c:v>
                      </c:pt>
                      <c:pt idx="9">
                        <c:v>17.05681989488675</c:v>
                      </c:pt>
                      <c:pt idx="10">
                        <c:v>16.30246158742473</c:v>
                      </c:pt>
                      <c:pt idx="11">
                        <c:v>15.593158914922485</c:v>
                      </c:pt>
                      <c:pt idx="12">
                        <c:v>14.921290885675905</c:v>
                      </c:pt>
                      <c:pt idx="13">
                        <c:v>14.279450690518765</c:v>
                      </c:pt>
                      <c:pt idx="14">
                        <c:v>13.651847793889306</c:v>
                      </c:pt>
                      <c:pt idx="15">
                        <c:v>13.011996046498698</c:v>
                      </c:pt>
                      <c:pt idx="16">
                        <c:v>12.344857565138515</c:v>
                      </c:pt>
                      <c:pt idx="17">
                        <c:v>11.674057329338309</c:v>
                      </c:pt>
                      <c:pt idx="18">
                        <c:v>11.043753362856638</c:v>
                      </c:pt>
                      <c:pt idx="19">
                        <c:v>10.47908619754338</c:v>
                      </c:pt>
                      <c:pt idx="20">
                        <c:v>9.9770264871883025</c:v>
                      </c:pt>
                      <c:pt idx="21">
                        <c:v>9.5197421417369696</c:v>
                      </c:pt>
                      <c:pt idx="22">
                        <c:v>9.0818174644341028</c:v>
                      </c:pt>
                      <c:pt idx="23">
                        <c:v>8.6390149856034064</c:v>
                      </c:pt>
                      <c:pt idx="24">
                        <c:v>8.184330957099073</c:v>
                      </c:pt>
                      <c:pt idx="25">
                        <c:v>7.7313480635729377</c:v>
                      </c:pt>
                      <c:pt idx="26">
                        <c:v>7.3043990824760918</c:v>
                      </c:pt>
                      <c:pt idx="27">
                        <c:v>6.9137100102409015</c:v>
                      </c:pt>
                      <c:pt idx="28">
                        <c:v>6.5620962066942834</c:v>
                      </c:pt>
                      <c:pt idx="29">
                        <c:v>6.2435697075467385</c:v>
                      </c:pt>
                      <c:pt idx="30">
                        <c:v>5.9436725815011453</c:v>
                      </c:pt>
                      <c:pt idx="31">
                        <c:v>5.6547098349912597</c:v>
                      </c:pt>
                      <c:pt idx="32">
                        <c:v>5.3828463356446621</c:v>
                      </c:pt>
                      <c:pt idx="33">
                        <c:v>5.1355283319706384</c:v>
                      </c:pt>
                      <c:pt idx="34">
                        <c:v>4.9064062983362735</c:v>
                      </c:pt>
                      <c:pt idx="35">
                        <c:v>4.6895101199559859</c:v>
                      </c:pt>
                      <c:pt idx="36">
                        <c:v>4.4812330995785929</c:v>
                      </c:pt>
                      <c:pt idx="37">
                        <c:v>4.2777389552691156</c:v>
                      </c:pt>
                      <c:pt idx="38">
                        <c:v>4.0783297364062889</c:v>
                      </c:pt>
                      <c:pt idx="39">
                        <c:v>3.8845896055596603</c:v>
                      </c:pt>
                      <c:pt idx="40">
                        <c:v>3.6976538379658326</c:v>
                      </c:pt>
                      <c:pt idx="41">
                        <c:v>3.5176184933543944</c:v>
                      </c:pt>
                      <c:pt idx="42">
                        <c:v>3.2766835770757874</c:v>
                      </c:pt>
                      <c:pt idx="43">
                        <c:v>3.0623613654152351</c:v>
                      </c:pt>
                      <c:pt idx="44">
                        <c:v>2.8977221385781675</c:v>
                      </c:pt>
                      <c:pt idx="45">
                        <c:v>2.7560965117351963</c:v>
                      </c:pt>
                      <c:pt idx="46">
                        <c:v>2.6216828415367543</c:v>
                      </c:pt>
                      <c:pt idx="47">
                        <c:v>2.4946835209657694</c:v>
                      </c:pt>
                      <c:pt idx="48">
                        <c:v>2.3740167016102602</c:v>
                      </c:pt>
                      <c:pt idx="49">
                        <c:v>2.2501410748362001</c:v>
                      </c:pt>
                      <c:pt idx="50">
                        <c:v>2.1304803832593722</c:v>
                      </c:pt>
                      <c:pt idx="51">
                        <c:v>2.0164700047525366</c:v>
                      </c:pt>
                      <c:pt idx="52">
                        <c:v>1.9077372967387021</c:v>
                      </c:pt>
                      <c:pt idx="53">
                        <c:v>1.8040912132807025</c:v>
                      </c:pt>
                      <c:pt idx="54">
                        <c:v>1.7052325971269697</c:v>
                      </c:pt>
                      <c:pt idx="55">
                        <c:v>1.6109879170938162</c:v>
                      </c:pt>
                      <c:pt idx="56">
                        <c:v>1.5211875825348022</c:v>
                      </c:pt>
                      <c:pt idx="57">
                        <c:v>1.4356659524585855</c:v>
                      </c:pt>
                      <c:pt idx="58">
                        <c:v>1.3542613408107673</c:v>
                      </c:pt>
                      <c:pt idx="59">
                        <c:v>1.2768160179086763</c:v>
                      </c:pt>
                      <c:pt idx="60">
                        <c:v>1.2031762080288986</c:v>
                      </c:pt>
                      <c:pt idx="61">
                        <c:v>1.1331920831583047</c:v>
                      </c:pt>
                      <c:pt idx="62">
                        <c:v>1.0667177529302816</c:v>
                      </c:pt>
                      <c:pt idx="63">
                        <c:v>1.0036112507787831</c:v>
                      </c:pt>
                      <c:pt idx="64">
                        <c:v>0.94373451635360628</c:v>
                      </c:pt>
                      <c:pt idx="65">
                        <c:v>0.88695337425091081</c:v>
                      </c:pt>
                      <c:pt idx="66">
                        <c:v>0.83313750912337881</c:v>
                      </c:pt>
                      <c:pt idx="67">
                        <c:v>0.78216043724450146</c:v>
                      </c:pt>
                      <c:pt idx="68">
                        <c:v>0.73389947461120708</c:v>
                      </c:pt>
                      <c:pt idx="69">
                        <c:v>0.68823570167839732</c:v>
                      </c:pt>
                      <c:pt idx="70">
                        <c:v>0.6450539248278333</c:v>
                      </c:pt>
                      <c:pt idx="71">
                        <c:v>0.60424263468223072</c:v>
                      </c:pt>
                      <c:pt idx="72">
                        <c:v>0.56569396138328476</c:v>
                      </c:pt>
                      <c:pt idx="73">
                        <c:v>0.52930362695965272</c:v>
                      </c:pt>
                      <c:pt idx="74">
                        <c:v>0.49497089491763391</c:v>
                      </c:pt>
                      <c:pt idx="75">
                        <c:v>0.46259851719336637</c:v>
                      </c:pt>
                      <c:pt idx="76">
                        <c:v>0.43209267861080547</c:v>
                      </c:pt>
                      <c:pt idx="77">
                        <c:v>0.40336293899452125</c:v>
                      </c:pt>
                      <c:pt idx="78">
                        <c:v>0.37632217309045768</c:v>
                      </c:pt>
                      <c:pt idx="79">
                        <c:v>0.35088650845121422</c:v>
                      </c:pt>
                      <c:pt idx="80">
                        <c:v>0.32697526144514755</c:v>
                      </c:pt>
                      <c:pt idx="81">
                        <c:v>0.30451087155063722</c:v>
                      </c:pt>
                      <c:pt idx="82">
                        <c:v>0.28341883409823393</c:v>
                      </c:pt>
                      <c:pt idx="83">
                        <c:v>0.26362763162411157</c:v>
                      </c:pt>
                      <c:pt idx="84">
                        <c:v>0.24506866399829158</c:v>
                      </c:pt>
                      <c:pt idx="85">
                        <c:v>0.22767617749052138</c:v>
                      </c:pt>
                      <c:pt idx="86">
                        <c:v>0.21138719293548391</c:v>
                      </c:pt>
                      <c:pt idx="87">
                        <c:v>0.19614143315721994</c:v>
                      </c:pt>
                      <c:pt idx="88">
                        <c:v>0.18188124981028361</c:v>
                      </c:pt>
                      <c:pt idx="89">
                        <c:v>0.16855154979225864</c:v>
                      </c:pt>
                      <c:pt idx="90">
                        <c:v>0.15609972137886194</c:v>
                      </c:pt>
                      <c:pt idx="91">
                        <c:v>0.14447556022899541</c:v>
                      </c:pt>
                      <c:pt idx="92">
                        <c:v>0.1336311954028046</c:v>
                      </c:pt>
                      <c:pt idx="93">
                        <c:v>0.12352101553110265</c:v>
                      </c:pt>
                      <c:pt idx="94">
                        <c:v>0.11410159526945937</c:v>
                      </c:pt>
                      <c:pt idx="95">
                        <c:v>0.10533162216487152</c:v>
                      </c:pt>
                      <c:pt idx="96">
                        <c:v>9.7171824057265543E-2</c:v>
                      </c:pt>
                      <c:pt idx="97">
                        <c:v>8.9584897132170119E-2</c:v>
                      </c:pt>
                      <c:pt idx="98">
                        <c:v>8.2535434734776147E-2</c:v>
                      </c:pt>
                      <c:pt idx="99">
                        <c:v>7.5989857049310883E-2</c:v>
                      </c:pt>
                      <c:pt idx="100">
                        <c:v>6.991634174122742E-2</c:v>
                      </c:pt>
                      <c:pt idx="101">
                        <c:v>6.4284755653187753E-2</c:v>
                      </c:pt>
                      <c:pt idx="102">
                        <c:v>5.9066587639230797E-2</c:v>
                      </c:pt>
                      <c:pt idx="103">
                        <c:v>5.4234882614899241E-2</c:v>
                      </c:pt>
                      <c:pt idx="104">
                        <c:v>4.9764176894482884E-2</c:v>
                      </c:pt>
                      <c:pt idx="105">
                        <c:v>4.5630434879951741E-2</c:v>
                      </c:pt>
                      <c:pt idx="106">
                        <c:v>4.1810987159626938E-2</c:v>
                      </c:pt>
                      <c:pt idx="107">
                        <c:v>3.8284470068199482E-2</c:v>
                      </c:pt>
                      <c:pt idx="108">
                        <c:v>3.5030766753379655E-2</c:v>
                      </c:pt>
                      <c:pt idx="109">
                        <c:v>3.2030949788267191E-2</c:v>
                      </c:pt>
                    </c:numCache>
                  </c:numRef>
                </c:yVal>
                <c:smooth val="0"/>
                <c:extLst xmlns:c15="http://schemas.microsoft.com/office/drawing/2012/chart">
                  <c:ext xmlns:c16="http://schemas.microsoft.com/office/drawing/2014/chart" uri="{C3380CC4-5D6E-409C-BE32-E72D297353CC}">
                    <c16:uniqueId val="{00000017-5E6E-41F8-B62C-2ADA539C97A3}"/>
                  </c:ext>
                </c:extLst>
              </c15:ser>
            </c15:filteredScatterSeries>
            <c15:filteredScatterSeries>
              <c15:ser>
                <c:idx val="10"/>
                <c:order val="11"/>
                <c:tx>
                  <c:strRef>
                    <c:extLst xmlns:c15="http://schemas.microsoft.com/office/drawing/2012/chart">
                      <c:ext xmlns:c15="http://schemas.microsoft.com/office/drawing/2012/chart" uri="{02D57815-91ED-43cb-92C2-25804820EDAC}">
                        <c15:formulaRef>
                          <c15:sqref>'Figure 41'!$U$5</c15:sqref>
                        </c15:formulaRef>
                      </c:ext>
                    </c:extLst>
                    <c:strCache>
                      <c:ptCount val="1"/>
                      <c:pt idx="0">
                        <c:v>BC_NON_DEL_1200</c:v>
                      </c:pt>
                    </c:strCache>
                  </c:strRef>
                </c:tx>
                <c:spPr>
                  <a:ln w="19050" cap="rnd">
                    <a:solidFill>
                      <a:schemeClr val="accent5">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41'!$U$6:$U$115</c15:sqref>
                        </c15:formulaRef>
                      </c:ext>
                    </c:extLst>
                    <c:numCache>
                      <c:formatCode>0.0</c:formatCode>
                      <c:ptCount val="110"/>
                      <c:pt idx="0">
                        <c:v>31.151835946220384</c:v>
                      </c:pt>
                      <c:pt idx="1">
                        <c:v>29.710368216135191</c:v>
                      </c:pt>
                      <c:pt idx="2">
                        <c:v>28.362658736104521</c:v>
                      </c:pt>
                      <c:pt idx="3">
                        <c:v>27.104175984734219</c:v>
                      </c:pt>
                      <c:pt idx="4">
                        <c:v>25.917303519524651</c:v>
                      </c:pt>
                      <c:pt idx="5">
                        <c:v>24.777615276905642</c:v>
                      </c:pt>
                      <c:pt idx="6">
                        <c:v>23.672870707750526</c:v>
                      </c:pt>
                      <c:pt idx="7">
                        <c:v>22.601341297034899</c:v>
                      </c:pt>
                      <c:pt idx="8">
                        <c:v>21.565371116415619</c:v>
                      </c:pt>
                      <c:pt idx="9">
                        <c:v>20.569472409327808</c:v>
                      </c:pt>
                      <c:pt idx="10">
                        <c:v>19.617956911645599</c:v>
                      </c:pt>
                      <c:pt idx="11">
                        <c:v>18.714175587122028</c:v>
                      </c:pt>
                      <c:pt idx="12">
                        <c:v>17.860201684172452</c:v>
                      </c:pt>
                      <c:pt idx="13">
                        <c:v>17.05681989488675</c:v>
                      </c:pt>
                      <c:pt idx="14">
                        <c:v>16.30246158742473</c:v>
                      </c:pt>
                      <c:pt idx="15">
                        <c:v>15.593158914922485</c:v>
                      </c:pt>
                      <c:pt idx="16">
                        <c:v>14.921290885675905</c:v>
                      </c:pt>
                      <c:pt idx="17">
                        <c:v>14.279450690518765</c:v>
                      </c:pt>
                      <c:pt idx="18">
                        <c:v>13.651847793889306</c:v>
                      </c:pt>
                      <c:pt idx="19">
                        <c:v>13.011996046498698</c:v>
                      </c:pt>
                      <c:pt idx="20">
                        <c:v>12.344857565138515</c:v>
                      </c:pt>
                      <c:pt idx="21">
                        <c:v>11.674057329338309</c:v>
                      </c:pt>
                      <c:pt idx="22">
                        <c:v>11.043753362856638</c:v>
                      </c:pt>
                      <c:pt idx="23">
                        <c:v>10.47908619754338</c:v>
                      </c:pt>
                      <c:pt idx="24">
                        <c:v>9.9770264871883025</c:v>
                      </c:pt>
                      <c:pt idx="25">
                        <c:v>9.5197421417369696</c:v>
                      </c:pt>
                      <c:pt idx="26">
                        <c:v>9.0818174644341028</c:v>
                      </c:pt>
                      <c:pt idx="27">
                        <c:v>8.6390149856034064</c:v>
                      </c:pt>
                      <c:pt idx="28">
                        <c:v>8.184330957099073</c:v>
                      </c:pt>
                      <c:pt idx="29">
                        <c:v>7.7313480635729377</c:v>
                      </c:pt>
                      <c:pt idx="30">
                        <c:v>7.3043990824760918</c:v>
                      </c:pt>
                      <c:pt idx="31">
                        <c:v>6.9137100102409015</c:v>
                      </c:pt>
                      <c:pt idx="32">
                        <c:v>6.5620962066942834</c:v>
                      </c:pt>
                      <c:pt idx="33">
                        <c:v>6.2435697075467385</c:v>
                      </c:pt>
                      <c:pt idx="34">
                        <c:v>5.9436725815011453</c:v>
                      </c:pt>
                      <c:pt idx="35">
                        <c:v>5.6547098349912597</c:v>
                      </c:pt>
                      <c:pt idx="36">
                        <c:v>5.3828463356446621</c:v>
                      </c:pt>
                      <c:pt idx="37">
                        <c:v>5.1355283319706384</c:v>
                      </c:pt>
                      <c:pt idx="38">
                        <c:v>4.9064062983362735</c:v>
                      </c:pt>
                      <c:pt idx="39">
                        <c:v>4.6895101199559859</c:v>
                      </c:pt>
                      <c:pt idx="40">
                        <c:v>4.4812330995785929</c:v>
                      </c:pt>
                      <c:pt idx="41">
                        <c:v>4.2777389552691156</c:v>
                      </c:pt>
                      <c:pt idx="42">
                        <c:v>4.0783297364062889</c:v>
                      </c:pt>
                      <c:pt idx="43">
                        <c:v>3.8845896055596603</c:v>
                      </c:pt>
                      <c:pt idx="44">
                        <c:v>3.6976538379658326</c:v>
                      </c:pt>
                      <c:pt idx="45">
                        <c:v>3.5176184933543944</c:v>
                      </c:pt>
                      <c:pt idx="46">
                        <c:v>3.2766835770757874</c:v>
                      </c:pt>
                      <c:pt idx="47">
                        <c:v>3.0623613654152351</c:v>
                      </c:pt>
                      <c:pt idx="48">
                        <c:v>2.8977221385781675</c:v>
                      </c:pt>
                      <c:pt idx="49">
                        <c:v>2.7560965117351963</c:v>
                      </c:pt>
                      <c:pt idx="50">
                        <c:v>2.6216828415367543</c:v>
                      </c:pt>
                      <c:pt idx="51">
                        <c:v>2.4946835209657694</c:v>
                      </c:pt>
                      <c:pt idx="52">
                        <c:v>2.3740167016102602</c:v>
                      </c:pt>
                      <c:pt idx="53">
                        <c:v>2.2501410748362001</c:v>
                      </c:pt>
                      <c:pt idx="54">
                        <c:v>2.1304803832593722</c:v>
                      </c:pt>
                      <c:pt idx="55">
                        <c:v>2.0164700047525366</c:v>
                      </c:pt>
                      <c:pt idx="56">
                        <c:v>1.9077372967387021</c:v>
                      </c:pt>
                      <c:pt idx="57">
                        <c:v>1.8040912132807025</c:v>
                      </c:pt>
                      <c:pt idx="58">
                        <c:v>1.7052325971269697</c:v>
                      </c:pt>
                      <c:pt idx="59">
                        <c:v>1.6109879170938162</c:v>
                      </c:pt>
                      <c:pt idx="60">
                        <c:v>1.5211875825348022</c:v>
                      </c:pt>
                      <c:pt idx="61">
                        <c:v>1.4356659524585855</c:v>
                      </c:pt>
                      <c:pt idx="62">
                        <c:v>1.3542613408107673</c:v>
                      </c:pt>
                      <c:pt idx="63">
                        <c:v>1.2768160179086763</c:v>
                      </c:pt>
                      <c:pt idx="64">
                        <c:v>1.2031762080288986</c:v>
                      </c:pt>
                      <c:pt idx="65">
                        <c:v>1.1331920831583047</c:v>
                      </c:pt>
                      <c:pt idx="66">
                        <c:v>1.0667177529302816</c:v>
                      </c:pt>
                      <c:pt idx="67">
                        <c:v>1.0036112507787831</c:v>
                      </c:pt>
                      <c:pt idx="68">
                        <c:v>0.94373451635360628</c:v>
                      </c:pt>
                      <c:pt idx="69">
                        <c:v>0.88695337425091081</c:v>
                      </c:pt>
                      <c:pt idx="70">
                        <c:v>0.83313750912337881</c:v>
                      </c:pt>
                      <c:pt idx="71">
                        <c:v>0.78216043724450146</c:v>
                      </c:pt>
                      <c:pt idx="72">
                        <c:v>0.73389947461120708</c:v>
                      </c:pt>
                      <c:pt idx="73">
                        <c:v>0.68823570167839732</c:v>
                      </c:pt>
                      <c:pt idx="74">
                        <c:v>0.6450539248278333</c:v>
                      </c:pt>
                      <c:pt idx="75">
                        <c:v>0.60424263468223072</c:v>
                      </c:pt>
                      <c:pt idx="76">
                        <c:v>0.56569396138328476</c:v>
                      </c:pt>
                      <c:pt idx="77">
                        <c:v>0.52930362695965272</c:v>
                      </c:pt>
                      <c:pt idx="78">
                        <c:v>0.49497089491763391</c:v>
                      </c:pt>
                      <c:pt idx="79">
                        <c:v>0.46259851719336637</c:v>
                      </c:pt>
                      <c:pt idx="80">
                        <c:v>0.43209267861080547</c:v>
                      </c:pt>
                      <c:pt idx="81">
                        <c:v>0.40336293899452125</c:v>
                      </c:pt>
                      <c:pt idx="82">
                        <c:v>0.37632217309045768</c:v>
                      </c:pt>
                      <c:pt idx="83">
                        <c:v>0.35088650845121422</c:v>
                      </c:pt>
                      <c:pt idx="84">
                        <c:v>0.32697526144514755</c:v>
                      </c:pt>
                      <c:pt idx="85">
                        <c:v>0.30451087155063722</c:v>
                      </c:pt>
                      <c:pt idx="86">
                        <c:v>0.28341883409823393</c:v>
                      </c:pt>
                      <c:pt idx="87">
                        <c:v>0.26362763162411157</c:v>
                      </c:pt>
                      <c:pt idx="88">
                        <c:v>0.24506866399829158</c:v>
                      </c:pt>
                      <c:pt idx="89">
                        <c:v>0.22767617749052138</c:v>
                      </c:pt>
                      <c:pt idx="90">
                        <c:v>0.21138719293548391</c:v>
                      </c:pt>
                      <c:pt idx="91">
                        <c:v>0.19614143315721994</c:v>
                      </c:pt>
                      <c:pt idx="92">
                        <c:v>0.18188124981028361</c:v>
                      </c:pt>
                      <c:pt idx="93">
                        <c:v>0.16855154979225864</c:v>
                      </c:pt>
                      <c:pt idx="94">
                        <c:v>0.15609972137886194</c:v>
                      </c:pt>
                      <c:pt idx="95">
                        <c:v>0.14447556022899541</c:v>
                      </c:pt>
                      <c:pt idx="96">
                        <c:v>0.1336311954028046</c:v>
                      </c:pt>
                      <c:pt idx="97">
                        <c:v>0.12352101553110265</c:v>
                      </c:pt>
                      <c:pt idx="98">
                        <c:v>0.11410159526945937</c:v>
                      </c:pt>
                      <c:pt idx="99">
                        <c:v>0.10533162216487152</c:v>
                      </c:pt>
                      <c:pt idx="100">
                        <c:v>9.7171824057265543E-2</c:v>
                      </c:pt>
                      <c:pt idx="101">
                        <c:v>8.9584897132170119E-2</c:v>
                      </c:pt>
                      <c:pt idx="102">
                        <c:v>8.2535434734776147E-2</c:v>
                      </c:pt>
                      <c:pt idx="103">
                        <c:v>7.5989857049310883E-2</c:v>
                      </c:pt>
                      <c:pt idx="104">
                        <c:v>6.991634174122742E-2</c:v>
                      </c:pt>
                      <c:pt idx="105">
                        <c:v>6.4284755653187753E-2</c:v>
                      </c:pt>
                      <c:pt idx="106">
                        <c:v>5.9066587639230797E-2</c:v>
                      </c:pt>
                      <c:pt idx="107">
                        <c:v>5.4234882614899241E-2</c:v>
                      </c:pt>
                      <c:pt idx="108">
                        <c:v>4.9764176894482884E-2</c:v>
                      </c:pt>
                      <c:pt idx="109">
                        <c:v>4.5630434879951741E-2</c:v>
                      </c:pt>
                    </c:numCache>
                  </c:numRef>
                </c:yVal>
                <c:smooth val="0"/>
                <c:extLst xmlns:c15="http://schemas.microsoft.com/office/drawing/2012/chart">
                  <c:ext xmlns:c16="http://schemas.microsoft.com/office/drawing/2014/chart" uri="{C3380CC4-5D6E-409C-BE32-E72D297353CC}">
                    <c16:uniqueId val="{00000018-5E6E-41F8-B62C-2ADA539C97A3}"/>
                  </c:ext>
                </c:extLst>
              </c15:ser>
            </c15:filteredScatterSeries>
            <c15:filteredScatterSeries>
              <c15:ser>
                <c:idx val="11"/>
                <c:order val="12"/>
                <c:tx>
                  <c:strRef>
                    <c:extLst xmlns:c15="http://schemas.microsoft.com/office/drawing/2012/chart">
                      <c:ext xmlns:c15="http://schemas.microsoft.com/office/drawing/2012/chart" uri="{02D57815-91ED-43cb-92C2-25804820EDAC}">
                        <c15:formulaRef>
                          <c15:sqref>'Figure 41'!$V$5</c15:sqref>
                        </c15:formulaRef>
                      </c:ext>
                    </c:extLst>
                    <c:strCache>
                      <c:ptCount val="1"/>
                      <c:pt idx="0">
                        <c:v>BC_NON_DEL_1600</c:v>
                      </c:pt>
                    </c:strCache>
                  </c:strRef>
                </c:tx>
                <c:spPr>
                  <a:ln w="19050" cap="rnd">
                    <a:solidFill>
                      <a:schemeClr val="accent6">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41'!$V$6:$V$115</c15:sqref>
                        </c15:formulaRef>
                      </c:ext>
                    </c:extLst>
                    <c:numCache>
                      <c:formatCode>0.0</c:formatCode>
                      <c:ptCount val="110"/>
                      <c:pt idx="0">
                        <c:v>37.436755206117141</c:v>
                      </c:pt>
                      <c:pt idx="1">
                        <c:v>35.849742099827616</c:v>
                      </c:pt>
                      <c:pt idx="2">
                        <c:v>34.25634846585119</c:v>
                      </c:pt>
                      <c:pt idx="3">
                        <c:v>32.676191864462496</c:v>
                      </c:pt>
                      <c:pt idx="4">
                        <c:v>31.151835946220384</c:v>
                      </c:pt>
                      <c:pt idx="5">
                        <c:v>29.710368216135191</c:v>
                      </c:pt>
                      <c:pt idx="6">
                        <c:v>28.362658736104521</c:v>
                      </c:pt>
                      <c:pt idx="7">
                        <c:v>27.104175984734219</c:v>
                      </c:pt>
                      <c:pt idx="8">
                        <c:v>25.917303519524651</c:v>
                      </c:pt>
                      <c:pt idx="9">
                        <c:v>24.777615276905642</c:v>
                      </c:pt>
                      <c:pt idx="10">
                        <c:v>23.672870707750526</c:v>
                      </c:pt>
                      <c:pt idx="11">
                        <c:v>22.601341297034899</c:v>
                      </c:pt>
                      <c:pt idx="12">
                        <c:v>21.565371116415619</c:v>
                      </c:pt>
                      <c:pt idx="13">
                        <c:v>20.569472409327808</c:v>
                      </c:pt>
                      <c:pt idx="14">
                        <c:v>19.617956911645599</c:v>
                      </c:pt>
                      <c:pt idx="15">
                        <c:v>18.714175587122028</c:v>
                      </c:pt>
                      <c:pt idx="16">
                        <c:v>17.860201684172452</c:v>
                      </c:pt>
                      <c:pt idx="17">
                        <c:v>17.05681989488675</c:v>
                      </c:pt>
                      <c:pt idx="18">
                        <c:v>16.30246158742473</c:v>
                      </c:pt>
                      <c:pt idx="19">
                        <c:v>15.593158914922485</c:v>
                      </c:pt>
                      <c:pt idx="20">
                        <c:v>14.921290885675905</c:v>
                      </c:pt>
                      <c:pt idx="21">
                        <c:v>14.279450690518765</c:v>
                      </c:pt>
                      <c:pt idx="22">
                        <c:v>13.651847793889306</c:v>
                      </c:pt>
                      <c:pt idx="23">
                        <c:v>13.011996046498698</c:v>
                      </c:pt>
                      <c:pt idx="24">
                        <c:v>12.344857565138515</c:v>
                      </c:pt>
                      <c:pt idx="25">
                        <c:v>11.674057329338309</c:v>
                      </c:pt>
                      <c:pt idx="26">
                        <c:v>11.043753362856638</c:v>
                      </c:pt>
                      <c:pt idx="27">
                        <c:v>10.47908619754338</c:v>
                      </c:pt>
                      <c:pt idx="28">
                        <c:v>9.9770264871883025</c:v>
                      </c:pt>
                      <c:pt idx="29">
                        <c:v>9.5197421417369696</c:v>
                      </c:pt>
                      <c:pt idx="30">
                        <c:v>9.0818174644341028</c:v>
                      </c:pt>
                      <c:pt idx="31">
                        <c:v>8.6390149856034064</c:v>
                      </c:pt>
                      <c:pt idx="32">
                        <c:v>8.184330957099073</c:v>
                      </c:pt>
                      <c:pt idx="33">
                        <c:v>7.7313480635729377</c:v>
                      </c:pt>
                      <c:pt idx="34">
                        <c:v>7.3043990824760918</c:v>
                      </c:pt>
                      <c:pt idx="35">
                        <c:v>6.9137100102409015</c:v>
                      </c:pt>
                      <c:pt idx="36">
                        <c:v>6.5620962066942834</c:v>
                      </c:pt>
                      <c:pt idx="37">
                        <c:v>6.2435697075467385</c:v>
                      </c:pt>
                      <c:pt idx="38">
                        <c:v>5.9436725815011453</c:v>
                      </c:pt>
                      <c:pt idx="39">
                        <c:v>5.6547098349912597</c:v>
                      </c:pt>
                      <c:pt idx="40">
                        <c:v>5.3828463356446621</c:v>
                      </c:pt>
                      <c:pt idx="41">
                        <c:v>5.1355283319706384</c:v>
                      </c:pt>
                      <c:pt idx="42">
                        <c:v>4.9064062983362735</c:v>
                      </c:pt>
                      <c:pt idx="43">
                        <c:v>4.6895101199559859</c:v>
                      </c:pt>
                      <c:pt idx="44">
                        <c:v>4.4812330995785929</c:v>
                      </c:pt>
                      <c:pt idx="45">
                        <c:v>4.2777389552691156</c:v>
                      </c:pt>
                      <c:pt idx="46">
                        <c:v>4.0783297364062889</c:v>
                      </c:pt>
                      <c:pt idx="47">
                        <c:v>3.8845896055596603</c:v>
                      </c:pt>
                      <c:pt idx="48">
                        <c:v>3.6976538379658326</c:v>
                      </c:pt>
                      <c:pt idx="49">
                        <c:v>3.5176184933543944</c:v>
                      </c:pt>
                      <c:pt idx="50">
                        <c:v>3.2766835770757874</c:v>
                      </c:pt>
                      <c:pt idx="51">
                        <c:v>3.0623613654152351</c:v>
                      </c:pt>
                      <c:pt idx="52">
                        <c:v>2.8977221385781675</c:v>
                      </c:pt>
                      <c:pt idx="53">
                        <c:v>2.7560965117351963</c:v>
                      </c:pt>
                      <c:pt idx="54">
                        <c:v>2.6216828415367543</c:v>
                      </c:pt>
                      <c:pt idx="55">
                        <c:v>2.4946835209657694</c:v>
                      </c:pt>
                      <c:pt idx="56">
                        <c:v>2.3740167016102602</c:v>
                      </c:pt>
                      <c:pt idx="57">
                        <c:v>2.2501410748362001</c:v>
                      </c:pt>
                      <c:pt idx="58">
                        <c:v>2.1304803832593722</c:v>
                      </c:pt>
                      <c:pt idx="59">
                        <c:v>2.0164700047525366</c:v>
                      </c:pt>
                      <c:pt idx="60">
                        <c:v>1.9077372967387021</c:v>
                      </c:pt>
                      <c:pt idx="61">
                        <c:v>1.8040912132807025</c:v>
                      </c:pt>
                      <c:pt idx="62">
                        <c:v>1.7052325971269697</c:v>
                      </c:pt>
                      <c:pt idx="63">
                        <c:v>1.6109879170938162</c:v>
                      </c:pt>
                      <c:pt idx="64">
                        <c:v>1.5211875825348022</c:v>
                      </c:pt>
                      <c:pt idx="65">
                        <c:v>1.4356659524585855</c:v>
                      </c:pt>
                      <c:pt idx="66">
                        <c:v>1.3542613408107673</c:v>
                      </c:pt>
                      <c:pt idx="67">
                        <c:v>1.2768160179086763</c:v>
                      </c:pt>
                      <c:pt idx="68">
                        <c:v>1.2031762080288986</c:v>
                      </c:pt>
                      <c:pt idx="69">
                        <c:v>1.1331920831583047</c:v>
                      </c:pt>
                      <c:pt idx="70">
                        <c:v>1.0667177529302816</c:v>
                      </c:pt>
                      <c:pt idx="71">
                        <c:v>1.0036112507787831</c:v>
                      </c:pt>
                      <c:pt idx="72">
                        <c:v>0.94373451635360628</c:v>
                      </c:pt>
                      <c:pt idx="73">
                        <c:v>0.88695337425091081</c:v>
                      </c:pt>
                      <c:pt idx="74">
                        <c:v>0.83313750912337881</c:v>
                      </c:pt>
                      <c:pt idx="75">
                        <c:v>0.78216043724450146</c:v>
                      </c:pt>
                      <c:pt idx="76">
                        <c:v>0.73389947461120708</c:v>
                      </c:pt>
                      <c:pt idx="77">
                        <c:v>0.68823570167839732</c:v>
                      </c:pt>
                      <c:pt idx="78">
                        <c:v>0.6450539248278333</c:v>
                      </c:pt>
                      <c:pt idx="79">
                        <c:v>0.60424263468223072</c:v>
                      </c:pt>
                      <c:pt idx="80">
                        <c:v>0.56569396138328476</c:v>
                      </c:pt>
                      <c:pt idx="81">
                        <c:v>0.52930362695965272</c:v>
                      </c:pt>
                      <c:pt idx="82">
                        <c:v>0.49497089491763391</c:v>
                      </c:pt>
                      <c:pt idx="83">
                        <c:v>0.46259851719336637</c:v>
                      </c:pt>
                      <c:pt idx="84">
                        <c:v>0.43209267861080547</c:v>
                      </c:pt>
                      <c:pt idx="85">
                        <c:v>0.40336293899452125</c:v>
                      </c:pt>
                      <c:pt idx="86">
                        <c:v>0.37632217309045768</c:v>
                      </c:pt>
                      <c:pt idx="87">
                        <c:v>0.35088650845121422</c:v>
                      </c:pt>
                      <c:pt idx="88">
                        <c:v>0.32697526144514755</c:v>
                      </c:pt>
                      <c:pt idx="89">
                        <c:v>0.30451087155063722</c:v>
                      </c:pt>
                      <c:pt idx="90">
                        <c:v>0.28341883409823393</c:v>
                      </c:pt>
                      <c:pt idx="91">
                        <c:v>0.26362763162411157</c:v>
                      </c:pt>
                      <c:pt idx="92">
                        <c:v>0.24506866399829158</c:v>
                      </c:pt>
                      <c:pt idx="93">
                        <c:v>0.22767617749052138</c:v>
                      </c:pt>
                      <c:pt idx="94">
                        <c:v>0.21138719293548391</c:v>
                      </c:pt>
                      <c:pt idx="95">
                        <c:v>0.19614143315721994</c:v>
                      </c:pt>
                      <c:pt idx="96">
                        <c:v>0.18188124981028361</c:v>
                      </c:pt>
                      <c:pt idx="97">
                        <c:v>0.16855154979225864</c:v>
                      </c:pt>
                      <c:pt idx="98">
                        <c:v>0.15609972137886194</c:v>
                      </c:pt>
                      <c:pt idx="99">
                        <c:v>0.14447556022899541</c:v>
                      </c:pt>
                      <c:pt idx="100">
                        <c:v>0.1336311954028046</c:v>
                      </c:pt>
                      <c:pt idx="101">
                        <c:v>0.12352101553110265</c:v>
                      </c:pt>
                      <c:pt idx="102">
                        <c:v>0.11410159526945937</c:v>
                      </c:pt>
                      <c:pt idx="103">
                        <c:v>0.10533162216487152</c:v>
                      </c:pt>
                      <c:pt idx="104">
                        <c:v>9.7171824057265543E-2</c:v>
                      </c:pt>
                      <c:pt idx="105">
                        <c:v>8.9584897132170119E-2</c:v>
                      </c:pt>
                      <c:pt idx="106">
                        <c:v>8.2535434734776147E-2</c:v>
                      </c:pt>
                      <c:pt idx="107">
                        <c:v>7.5989857049310883E-2</c:v>
                      </c:pt>
                      <c:pt idx="108">
                        <c:v>6.991634174122742E-2</c:v>
                      </c:pt>
                      <c:pt idx="109">
                        <c:v>6.4284755653187753E-2</c:v>
                      </c:pt>
                    </c:numCache>
                  </c:numRef>
                </c:yVal>
                <c:smooth val="0"/>
                <c:extLst xmlns:c15="http://schemas.microsoft.com/office/drawing/2012/chart">
                  <c:ext xmlns:c16="http://schemas.microsoft.com/office/drawing/2014/chart" uri="{C3380CC4-5D6E-409C-BE32-E72D297353CC}">
                    <c16:uniqueId val="{00000019-5E6E-41F8-B62C-2ADA539C97A3}"/>
                  </c:ext>
                </c:extLst>
              </c15:ser>
            </c15:filteredScatterSeries>
            <c15:filteredScatterSeries>
              <c15:ser>
                <c:idx val="29"/>
                <c:order val="20"/>
                <c:tx>
                  <c:strRef>
                    <c:extLst xmlns:c15="http://schemas.microsoft.com/office/drawing/2012/chart">
                      <c:ext xmlns:c15="http://schemas.microsoft.com/office/drawing/2012/chart" uri="{02D57815-91ED-43cb-92C2-25804820EDAC}">
                        <c15:formulaRef>
                          <c15:sqref>'Figure 41'!$AI$5</c15:sqref>
                        </c15:formulaRef>
                      </c:ext>
                    </c:extLst>
                    <c:strCache>
                      <c:ptCount val="1"/>
                      <c:pt idx="0">
                        <c:v>BC_OVER_DEL_2400</c:v>
                      </c:pt>
                    </c:strCache>
                  </c:strRef>
                </c:tx>
                <c:spPr>
                  <a:ln w="19050" cap="rnd">
                    <a:solidFill>
                      <a:schemeClr val="accent6">
                        <a:lumMod val="60000"/>
                        <a:lumOff val="4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41'!$AI$6:$AI$115</c15:sqref>
                        </c15:formulaRef>
                      </c:ext>
                    </c:extLst>
                    <c:numCache>
                      <c:formatCode>0.0</c:formatCode>
                      <c:ptCount val="110"/>
                      <c:pt idx="0">
                        <c:v>5.3828463356446621</c:v>
                      </c:pt>
                      <c:pt idx="1">
                        <c:v>5.1355283319706384</c:v>
                      </c:pt>
                      <c:pt idx="2">
                        <c:v>4.9064062983362735</c:v>
                      </c:pt>
                      <c:pt idx="3">
                        <c:v>4.6895101199559859</c:v>
                      </c:pt>
                      <c:pt idx="4">
                        <c:v>4.4812330995785929</c:v>
                      </c:pt>
                      <c:pt idx="5">
                        <c:v>4.2777389552691156</c:v>
                      </c:pt>
                      <c:pt idx="6">
                        <c:v>4.0783297364062889</c:v>
                      </c:pt>
                      <c:pt idx="7">
                        <c:v>3.8845896055596603</c:v>
                      </c:pt>
                      <c:pt idx="8">
                        <c:v>3.6976538379658326</c:v>
                      </c:pt>
                      <c:pt idx="9">
                        <c:v>3.5176184933543944</c:v>
                      </c:pt>
                      <c:pt idx="10">
                        <c:v>3.2766835770757874</c:v>
                      </c:pt>
                      <c:pt idx="11">
                        <c:v>3.0623613654152351</c:v>
                      </c:pt>
                      <c:pt idx="12">
                        <c:v>2.8977221385781675</c:v>
                      </c:pt>
                      <c:pt idx="13">
                        <c:v>2.7560965117351963</c:v>
                      </c:pt>
                      <c:pt idx="14">
                        <c:v>2.6216828415367543</c:v>
                      </c:pt>
                      <c:pt idx="15">
                        <c:v>2.4946835209657694</c:v>
                      </c:pt>
                      <c:pt idx="16">
                        <c:v>2.3740167016102602</c:v>
                      </c:pt>
                      <c:pt idx="17">
                        <c:v>2.2501410748362001</c:v>
                      </c:pt>
                      <c:pt idx="18">
                        <c:v>2.1304803832593722</c:v>
                      </c:pt>
                      <c:pt idx="19">
                        <c:v>2.0164700047525366</c:v>
                      </c:pt>
                      <c:pt idx="20">
                        <c:v>1.9077372967387021</c:v>
                      </c:pt>
                      <c:pt idx="21">
                        <c:v>1.8040912132807025</c:v>
                      </c:pt>
                      <c:pt idx="22">
                        <c:v>1.7052325971269697</c:v>
                      </c:pt>
                      <c:pt idx="23">
                        <c:v>1.6109879170938162</c:v>
                      </c:pt>
                      <c:pt idx="24">
                        <c:v>1.5211875825348022</c:v>
                      </c:pt>
                      <c:pt idx="25">
                        <c:v>1.4356659524585855</c:v>
                      </c:pt>
                      <c:pt idx="26">
                        <c:v>1.3542613408107673</c:v>
                      </c:pt>
                      <c:pt idx="27">
                        <c:v>1.2768160179086763</c:v>
                      </c:pt>
                      <c:pt idx="28">
                        <c:v>1.2031762080288986</c:v>
                      </c:pt>
                      <c:pt idx="29">
                        <c:v>1.1331920831583047</c:v>
                      </c:pt>
                      <c:pt idx="30">
                        <c:v>1.0667177529302816</c:v>
                      </c:pt>
                      <c:pt idx="31">
                        <c:v>1.0036112507787831</c:v>
                      </c:pt>
                      <c:pt idx="32">
                        <c:v>0.94373451635360628</c:v>
                      </c:pt>
                      <c:pt idx="33">
                        <c:v>0.88695337425091081</c:v>
                      </c:pt>
                      <c:pt idx="34">
                        <c:v>0.83313750912337881</c:v>
                      </c:pt>
                      <c:pt idx="35">
                        <c:v>0.78216043724450146</c:v>
                      </c:pt>
                      <c:pt idx="36">
                        <c:v>0.73389947461120708</c:v>
                      </c:pt>
                      <c:pt idx="37">
                        <c:v>0.68823570167839732</c:v>
                      </c:pt>
                      <c:pt idx="38">
                        <c:v>0.6450539248278333</c:v>
                      </c:pt>
                      <c:pt idx="39">
                        <c:v>0.60424263468223072</c:v>
                      </c:pt>
                      <c:pt idx="40">
                        <c:v>0.56569396138328476</c:v>
                      </c:pt>
                      <c:pt idx="41">
                        <c:v>0.52930362695965272</c:v>
                      </c:pt>
                      <c:pt idx="42">
                        <c:v>0.49497089491763391</c:v>
                      </c:pt>
                      <c:pt idx="43">
                        <c:v>0.46259851719336637</c:v>
                      </c:pt>
                      <c:pt idx="44">
                        <c:v>0.43209267861080547</c:v>
                      </c:pt>
                      <c:pt idx="45">
                        <c:v>0.40336293899452125</c:v>
                      </c:pt>
                      <c:pt idx="46">
                        <c:v>0.37632217309045768</c:v>
                      </c:pt>
                      <c:pt idx="47">
                        <c:v>0.35088650845121422</c:v>
                      </c:pt>
                      <c:pt idx="48">
                        <c:v>0.32697526144514755</c:v>
                      </c:pt>
                      <c:pt idx="49">
                        <c:v>0.30451087155063722</c:v>
                      </c:pt>
                      <c:pt idx="50">
                        <c:v>0.28341883409823393</c:v>
                      </c:pt>
                      <c:pt idx="51">
                        <c:v>0.26362763162411157</c:v>
                      </c:pt>
                      <c:pt idx="52">
                        <c:v>0.24506866399829158</c:v>
                      </c:pt>
                      <c:pt idx="53">
                        <c:v>0.22767617749052138</c:v>
                      </c:pt>
                      <c:pt idx="54">
                        <c:v>0.21138719293548391</c:v>
                      </c:pt>
                      <c:pt idx="55">
                        <c:v>0.19614143315721994</c:v>
                      </c:pt>
                      <c:pt idx="56">
                        <c:v>0.18188124981028361</c:v>
                      </c:pt>
                      <c:pt idx="57">
                        <c:v>0.16855154979225864</c:v>
                      </c:pt>
                      <c:pt idx="58">
                        <c:v>0.15609972137886194</c:v>
                      </c:pt>
                      <c:pt idx="59">
                        <c:v>0.14447556022899541</c:v>
                      </c:pt>
                      <c:pt idx="60">
                        <c:v>0.1336311954028046</c:v>
                      </c:pt>
                      <c:pt idx="61">
                        <c:v>0.12352101553110265</c:v>
                      </c:pt>
                      <c:pt idx="62">
                        <c:v>0.11410159526945937</c:v>
                      </c:pt>
                      <c:pt idx="63">
                        <c:v>0.10533162216487152</c:v>
                      </c:pt>
                      <c:pt idx="64">
                        <c:v>9.7171824057265543E-2</c:v>
                      </c:pt>
                      <c:pt idx="65">
                        <c:v>8.9584897132170119E-2</c:v>
                      </c:pt>
                      <c:pt idx="66">
                        <c:v>8.2535434734776147E-2</c:v>
                      </c:pt>
                      <c:pt idx="67">
                        <c:v>7.5989857049310883E-2</c:v>
                      </c:pt>
                      <c:pt idx="68">
                        <c:v>6.991634174122742E-2</c:v>
                      </c:pt>
                      <c:pt idx="69">
                        <c:v>6.4284755653187753E-2</c:v>
                      </c:pt>
                      <c:pt idx="70">
                        <c:v>5.9066587639230797E-2</c:v>
                      </c:pt>
                      <c:pt idx="71">
                        <c:v>5.4234882614899241E-2</c:v>
                      </c:pt>
                      <c:pt idx="72">
                        <c:v>4.9764176894482884E-2</c:v>
                      </c:pt>
                      <c:pt idx="73">
                        <c:v>4.5630434879951741E-2</c:v>
                      </c:pt>
                      <c:pt idx="74">
                        <c:v>4.1810987159626938E-2</c:v>
                      </c:pt>
                      <c:pt idx="75">
                        <c:v>3.8284470068199482E-2</c:v>
                      </c:pt>
                      <c:pt idx="76">
                        <c:v>3.5030766753379655E-2</c:v>
                      </c:pt>
                      <c:pt idx="77">
                        <c:v>3.2030949788267191E-2</c:v>
                      </c:pt>
                      <c:pt idx="78">
                        <c:v>2.9267225362494494E-2</c:v>
                      </c:pt>
                      <c:pt idx="79">
                        <c:v>2.6722879079331935E-2</c:v>
                      </c:pt>
                      <c:pt idx="80">
                        <c:v>2.4382223380271642E-2</c:v>
                      </c:pt>
                      <c:pt idx="81">
                        <c:v>2.2230546613140521E-2</c:v>
                      </c:pt>
                      <c:pt idx="82">
                        <c:v>2.0254063754546855E-2</c:v>
                      </c:pt>
                      <c:pt idx="83">
                        <c:v>1.8439868792449271E-2</c:v>
                      </c:pt>
                      <c:pt idx="84">
                        <c:v>1.6775888769862163E-2</c:v>
                      </c:pt>
                      <c:pt idx="85">
                        <c:v>1.5250839486184789E-2</c:v>
                      </c:pt>
                      <c:pt idx="86">
                        <c:v>1.385418284836893E-2</c:v>
                      </c:pt>
                      <c:pt idx="87">
                        <c:v>1.2576085860126488E-2</c:v>
                      </c:pt>
                      <c:pt idx="88">
                        <c:v>1.1407381233626251E-2</c:v>
                      </c:pt>
                      <c:pt idx="89">
                        <c:v>1.0339529604640267E-2</c:v>
                      </c:pt>
                      <c:pt idx="90">
                        <c:v>9.3645833288743159E-3</c:v>
                      </c:pt>
                      <c:pt idx="91">
                        <c:v>8.4751518342529447E-3</c:v>
                      </c:pt>
                      <c:pt idx="92">
                        <c:v>7.6643685012245995E-3</c:v>
                      </c:pt>
                      <c:pt idx="93">
                        <c:v>6.9258590407032528E-3</c:v>
                      </c:pt>
                      <c:pt idx="94">
                        <c:v>6.2537113370646005E-3</c:v>
                      </c:pt>
                      <c:pt idx="95">
                        <c:v>5.6424467216619036E-3</c:v>
                      </c:pt>
                      <c:pt idx="96">
                        <c:v>5.0869926406123967E-3</c:v>
                      </c:pt>
                      <c:pt idx="97">
                        <c:v>4.582656679122536E-3</c:v>
                      </c:pt>
                      <c:pt idx="98">
                        <c:v>4.1251019033612816E-3</c:v>
                      </c:pt>
                      <c:pt idx="99">
                        <c:v>3.7103234798465806E-3</c:v>
                      </c:pt>
                      <c:pt idx="100">
                        <c:v>3.3346265314721357E-3</c:v>
                      </c:pt>
                      <c:pt idx="101">
                        <c:v>2.9946051886598868E-3</c:v>
                      </c:pt>
                      <c:pt idx="102">
                        <c:v>2.6871227936685468E-3</c:v>
                      </c:pt>
                      <c:pt idx="103">
                        <c:v>2.4092932158098629E-3</c:v>
                      </c:pt>
                      <c:pt idx="104">
                        <c:v>2.158463235211659E-3</c:v>
                      </c:pt>
                      <c:pt idx="105">
                        <c:v>1.9321959528096292E-3</c:v>
                      </c:pt>
                      <c:pt idx="106">
                        <c:v>1.7282551844377209E-3</c:v>
                      </c:pt>
                      <c:pt idx="107">
                        <c:v>1.5445907972091999E-3</c:v>
                      </c:pt>
                      <c:pt idx="108">
                        <c:v>1.3793249468265286E-3</c:v>
                      </c:pt>
                      <c:pt idx="109">
                        <c:v>1.2307391750175812E-3</c:v>
                      </c:pt>
                    </c:numCache>
                  </c:numRef>
                </c:yVal>
                <c:smooth val="0"/>
                <c:extLst xmlns:c15="http://schemas.microsoft.com/office/drawing/2012/chart">
                  <c:ext xmlns:c16="http://schemas.microsoft.com/office/drawing/2014/chart" uri="{C3380CC4-5D6E-409C-BE32-E72D297353CC}">
                    <c16:uniqueId val="{00000019-4028-4446-9F76-69E3A6E0D400}"/>
                  </c:ext>
                </c:extLst>
              </c15:ser>
            </c15:filteredScatterSeries>
            <c15:filteredScatterSeries>
              <c15:ser>
                <c:idx val="30"/>
                <c:order val="21"/>
                <c:tx>
                  <c:strRef>
                    <c:extLst xmlns:c15="http://schemas.microsoft.com/office/drawing/2012/chart">
                      <c:ext xmlns:c15="http://schemas.microsoft.com/office/drawing/2012/chart" uri="{02D57815-91ED-43cb-92C2-25804820EDAC}">
                        <c15:formulaRef>
                          <c15:sqref>'Figure 41'!$AJ$5</c15:sqref>
                        </c15:formulaRef>
                      </c:ext>
                    </c:extLst>
                    <c:strCache>
                      <c:ptCount val="1"/>
                      <c:pt idx="0">
                        <c:v>BC_OVER_DEL_2800</c:v>
                      </c:pt>
                    </c:strCache>
                  </c:strRef>
                </c:tx>
                <c:spPr>
                  <a:ln w="19050" cap="rnd">
                    <a:solidFill>
                      <a:schemeClr val="accent1">
                        <a:lumMod val="5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41'!$AJ$6:$AJ$115</c15:sqref>
                        </c15:formulaRef>
                      </c:ext>
                    </c:extLst>
                    <c:numCache>
                      <c:formatCode>0.0</c:formatCode>
                      <c:ptCount val="110"/>
                      <c:pt idx="0">
                        <c:v>4.4812330995785929</c:v>
                      </c:pt>
                      <c:pt idx="1">
                        <c:v>4.2777389552691156</c:v>
                      </c:pt>
                      <c:pt idx="2">
                        <c:v>4.0783297364062889</c:v>
                      </c:pt>
                      <c:pt idx="3">
                        <c:v>3.8845896055596603</c:v>
                      </c:pt>
                      <c:pt idx="4">
                        <c:v>3.6976538379658326</c:v>
                      </c:pt>
                      <c:pt idx="5">
                        <c:v>3.5176184933543944</c:v>
                      </c:pt>
                      <c:pt idx="6">
                        <c:v>3.2766835770757874</c:v>
                      </c:pt>
                      <c:pt idx="7">
                        <c:v>3.0623613654152351</c:v>
                      </c:pt>
                      <c:pt idx="8">
                        <c:v>2.8977221385781675</c:v>
                      </c:pt>
                      <c:pt idx="9">
                        <c:v>2.7560965117351963</c:v>
                      </c:pt>
                      <c:pt idx="10">
                        <c:v>2.6216828415367543</c:v>
                      </c:pt>
                      <c:pt idx="11">
                        <c:v>2.4946835209657694</c:v>
                      </c:pt>
                      <c:pt idx="12">
                        <c:v>2.3740167016102602</c:v>
                      </c:pt>
                      <c:pt idx="13">
                        <c:v>2.2501410748362001</c:v>
                      </c:pt>
                      <c:pt idx="14">
                        <c:v>2.1304803832593722</c:v>
                      </c:pt>
                      <c:pt idx="15">
                        <c:v>2.0164700047525366</c:v>
                      </c:pt>
                      <c:pt idx="16">
                        <c:v>1.9077372967387021</c:v>
                      </c:pt>
                      <c:pt idx="17">
                        <c:v>1.8040912132807025</c:v>
                      </c:pt>
                      <c:pt idx="18">
                        <c:v>1.7052325971269697</c:v>
                      </c:pt>
                      <c:pt idx="19">
                        <c:v>1.6109879170938162</c:v>
                      </c:pt>
                      <c:pt idx="20">
                        <c:v>1.5211875825348022</c:v>
                      </c:pt>
                      <c:pt idx="21">
                        <c:v>1.4356659524585855</c:v>
                      </c:pt>
                      <c:pt idx="22">
                        <c:v>1.3542613408107673</c:v>
                      </c:pt>
                      <c:pt idx="23">
                        <c:v>1.2768160179086763</c:v>
                      </c:pt>
                      <c:pt idx="24">
                        <c:v>1.2031762080288986</c:v>
                      </c:pt>
                      <c:pt idx="25">
                        <c:v>1.1331920831583047</c:v>
                      </c:pt>
                      <c:pt idx="26">
                        <c:v>1.0667177529302816</c:v>
                      </c:pt>
                      <c:pt idx="27">
                        <c:v>1.0036112507787831</c:v>
                      </c:pt>
                      <c:pt idx="28">
                        <c:v>0.94373451635360628</c:v>
                      </c:pt>
                      <c:pt idx="29">
                        <c:v>0.88695337425091081</c:v>
                      </c:pt>
                      <c:pt idx="30">
                        <c:v>0.83313750912337881</c:v>
                      </c:pt>
                      <c:pt idx="31">
                        <c:v>0.78216043724450146</c:v>
                      </c:pt>
                      <c:pt idx="32">
                        <c:v>0.73389947461120708</c:v>
                      </c:pt>
                      <c:pt idx="33">
                        <c:v>0.68823570167839732</c:v>
                      </c:pt>
                      <c:pt idx="34">
                        <c:v>0.6450539248278333</c:v>
                      </c:pt>
                      <c:pt idx="35">
                        <c:v>0.60424263468223072</c:v>
                      </c:pt>
                      <c:pt idx="36">
                        <c:v>0.56569396138328476</c:v>
                      </c:pt>
                      <c:pt idx="37">
                        <c:v>0.52930362695965272</c:v>
                      </c:pt>
                      <c:pt idx="38">
                        <c:v>0.49497089491763391</c:v>
                      </c:pt>
                      <c:pt idx="39">
                        <c:v>0.46259851719336637</c:v>
                      </c:pt>
                      <c:pt idx="40">
                        <c:v>0.43209267861080547</c:v>
                      </c:pt>
                      <c:pt idx="41">
                        <c:v>0.40336293899452125</c:v>
                      </c:pt>
                      <c:pt idx="42">
                        <c:v>0.37632217309045768</c:v>
                      </c:pt>
                      <c:pt idx="43">
                        <c:v>0.35088650845121422</c:v>
                      </c:pt>
                      <c:pt idx="44">
                        <c:v>0.32697526144514755</c:v>
                      </c:pt>
                      <c:pt idx="45">
                        <c:v>0.30451087155063722</c:v>
                      </c:pt>
                      <c:pt idx="46">
                        <c:v>0.28341883409823393</c:v>
                      </c:pt>
                      <c:pt idx="47">
                        <c:v>0.26362763162411157</c:v>
                      </c:pt>
                      <c:pt idx="48">
                        <c:v>0.24506866399829158</c:v>
                      </c:pt>
                      <c:pt idx="49">
                        <c:v>0.22767617749052138</c:v>
                      </c:pt>
                      <c:pt idx="50">
                        <c:v>0.21138719293548391</c:v>
                      </c:pt>
                      <c:pt idx="51">
                        <c:v>0.19614143315721994</c:v>
                      </c:pt>
                      <c:pt idx="52">
                        <c:v>0.18188124981028361</c:v>
                      </c:pt>
                      <c:pt idx="53">
                        <c:v>0.16855154979225864</c:v>
                      </c:pt>
                      <c:pt idx="54">
                        <c:v>0.15609972137886194</c:v>
                      </c:pt>
                      <c:pt idx="55">
                        <c:v>0.14447556022899541</c:v>
                      </c:pt>
                      <c:pt idx="56">
                        <c:v>0.1336311954028046</c:v>
                      </c:pt>
                      <c:pt idx="57">
                        <c:v>0.12352101553110265</c:v>
                      </c:pt>
                      <c:pt idx="58">
                        <c:v>0.11410159526945937</c:v>
                      </c:pt>
                      <c:pt idx="59">
                        <c:v>0.10533162216487152</c:v>
                      </c:pt>
                      <c:pt idx="60">
                        <c:v>9.7171824057265543E-2</c:v>
                      </c:pt>
                      <c:pt idx="61">
                        <c:v>8.9584897132170119E-2</c:v>
                      </c:pt>
                      <c:pt idx="62">
                        <c:v>8.2535434734776147E-2</c:v>
                      </c:pt>
                      <c:pt idx="63">
                        <c:v>7.5989857049310883E-2</c:v>
                      </c:pt>
                      <c:pt idx="64">
                        <c:v>6.991634174122742E-2</c:v>
                      </c:pt>
                      <c:pt idx="65">
                        <c:v>6.4284755653187753E-2</c:v>
                      </c:pt>
                      <c:pt idx="66">
                        <c:v>5.9066587639230797E-2</c:v>
                      </c:pt>
                      <c:pt idx="67">
                        <c:v>5.4234882614899241E-2</c:v>
                      </c:pt>
                      <c:pt idx="68">
                        <c:v>4.9764176894482884E-2</c:v>
                      </c:pt>
                      <c:pt idx="69">
                        <c:v>4.5630434879951741E-2</c:v>
                      </c:pt>
                      <c:pt idx="70">
                        <c:v>4.1810987159626938E-2</c:v>
                      </c:pt>
                      <c:pt idx="71">
                        <c:v>3.8284470068199482E-2</c:v>
                      </c:pt>
                      <c:pt idx="72">
                        <c:v>3.5030766753379655E-2</c:v>
                      </c:pt>
                      <c:pt idx="73">
                        <c:v>3.2030949788267191E-2</c:v>
                      </c:pt>
                      <c:pt idx="74">
                        <c:v>2.9267225362494494E-2</c:v>
                      </c:pt>
                      <c:pt idx="75">
                        <c:v>2.6722879079331935E-2</c:v>
                      </c:pt>
                      <c:pt idx="76">
                        <c:v>2.4382223380271642E-2</c:v>
                      </c:pt>
                      <c:pt idx="77">
                        <c:v>2.2230546613140521E-2</c:v>
                      </c:pt>
                      <c:pt idx="78">
                        <c:v>2.0254063754546855E-2</c:v>
                      </c:pt>
                      <c:pt idx="79">
                        <c:v>1.8439868792449271E-2</c:v>
                      </c:pt>
                      <c:pt idx="80">
                        <c:v>1.6775888769862163E-2</c:v>
                      </c:pt>
                      <c:pt idx="81">
                        <c:v>1.5250839486184789E-2</c:v>
                      </c:pt>
                      <c:pt idx="82">
                        <c:v>1.385418284836893E-2</c:v>
                      </c:pt>
                      <c:pt idx="83">
                        <c:v>1.2576085860126488E-2</c:v>
                      </c:pt>
                      <c:pt idx="84">
                        <c:v>1.1407381233626251E-2</c:v>
                      </c:pt>
                      <c:pt idx="85">
                        <c:v>1.0339529604640267E-2</c:v>
                      </c:pt>
                      <c:pt idx="86">
                        <c:v>9.3645833288743159E-3</c:v>
                      </c:pt>
                      <c:pt idx="87">
                        <c:v>8.4751518342529447E-3</c:v>
                      </c:pt>
                      <c:pt idx="88">
                        <c:v>7.6643685012245995E-3</c:v>
                      </c:pt>
                      <c:pt idx="89">
                        <c:v>6.9258590407032528E-3</c:v>
                      </c:pt>
                      <c:pt idx="90">
                        <c:v>6.2537113370646005E-3</c:v>
                      </c:pt>
                      <c:pt idx="91">
                        <c:v>5.6424467216619036E-3</c:v>
                      </c:pt>
                      <c:pt idx="92">
                        <c:v>5.0869926406123967E-3</c:v>
                      </c:pt>
                      <c:pt idx="93">
                        <c:v>4.582656679122536E-3</c:v>
                      </c:pt>
                      <c:pt idx="94">
                        <c:v>4.1251019033612816E-3</c:v>
                      </c:pt>
                      <c:pt idx="95">
                        <c:v>3.7103234798465806E-3</c:v>
                      </c:pt>
                      <c:pt idx="96">
                        <c:v>3.3346265314721357E-3</c:v>
                      </c:pt>
                      <c:pt idx="97">
                        <c:v>2.9946051886598868E-3</c:v>
                      </c:pt>
                      <c:pt idx="98">
                        <c:v>2.6871227936685468E-3</c:v>
                      </c:pt>
                      <c:pt idx="99">
                        <c:v>2.4092932158098629E-3</c:v>
                      </c:pt>
                      <c:pt idx="100">
                        <c:v>2.158463235211659E-3</c:v>
                      </c:pt>
                      <c:pt idx="101">
                        <c:v>1.9321959528096292E-3</c:v>
                      </c:pt>
                      <c:pt idx="102">
                        <c:v>1.7282551844377209E-3</c:v>
                      </c:pt>
                      <c:pt idx="103">
                        <c:v>1.5445907972091999E-3</c:v>
                      </c:pt>
                      <c:pt idx="104">
                        <c:v>1.3793249468265286E-3</c:v>
                      </c:pt>
                      <c:pt idx="105">
                        <c:v>1.2307391750175812E-3</c:v>
                      </c:pt>
                      <c:pt idx="106">
                        <c:v>1.0972623269582045E-3</c:v>
                      </c:pt>
                      <c:pt idx="107">
                        <c:v>9.774592492964888E-4</c:v>
                      </c:pt>
                      <c:pt idx="108">
                        <c:v>8.7002023023262701E-4</c:v>
                      </c:pt>
                      <c:pt idx="109">
                        <c:v>7.7375114402016302E-4</c:v>
                      </c:pt>
                    </c:numCache>
                  </c:numRef>
                </c:yVal>
                <c:smooth val="0"/>
                <c:extLst xmlns:c15="http://schemas.microsoft.com/office/drawing/2012/chart">
                  <c:ext xmlns:c16="http://schemas.microsoft.com/office/drawing/2014/chart" uri="{C3380CC4-5D6E-409C-BE32-E72D297353CC}">
                    <c16:uniqueId val="{0000001A-4028-4446-9F76-69E3A6E0D400}"/>
                  </c:ext>
                </c:extLst>
              </c15:ser>
            </c15:filteredScatterSeries>
            <c15:filteredScatterSeries>
              <c15:ser>
                <c:idx val="31"/>
                <c:order val="22"/>
                <c:tx>
                  <c:strRef>
                    <c:extLst xmlns:c15="http://schemas.microsoft.com/office/drawing/2012/chart">
                      <c:ext xmlns:c15="http://schemas.microsoft.com/office/drawing/2012/chart" uri="{02D57815-91ED-43cb-92C2-25804820EDAC}">
                        <c15:formulaRef>
                          <c15:sqref>'Figure 41'!$AK$5</c15:sqref>
                        </c15:formulaRef>
                      </c:ext>
                    </c:extLst>
                    <c:strCache>
                      <c:ptCount val="1"/>
                      <c:pt idx="0">
                        <c:v>BC_OVER_DEL_3200</c:v>
                      </c:pt>
                    </c:strCache>
                  </c:strRef>
                </c:tx>
                <c:spPr>
                  <a:ln w="19050" cap="rnd">
                    <a:solidFill>
                      <a:schemeClr val="accent2">
                        <a:lumMod val="5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41'!$AK$6:$AK$115</c15:sqref>
                        </c15:formulaRef>
                      </c:ext>
                    </c:extLst>
                    <c:numCache>
                      <c:formatCode>0.0</c:formatCode>
                      <c:ptCount val="110"/>
                      <c:pt idx="0">
                        <c:v>3.6976538379658326</c:v>
                      </c:pt>
                      <c:pt idx="1">
                        <c:v>3.5176184933543944</c:v>
                      </c:pt>
                      <c:pt idx="2">
                        <c:v>3.2766835770757874</c:v>
                      </c:pt>
                      <c:pt idx="3">
                        <c:v>3.0623613654152351</c:v>
                      </c:pt>
                      <c:pt idx="4">
                        <c:v>2.8977221385781675</c:v>
                      </c:pt>
                      <c:pt idx="5">
                        <c:v>2.7560965117351963</c:v>
                      </c:pt>
                      <c:pt idx="6">
                        <c:v>2.6216828415367543</c:v>
                      </c:pt>
                      <c:pt idx="7">
                        <c:v>2.4946835209657694</c:v>
                      </c:pt>
                      <c:pt idx="8">
                        <c:v>2.3740167016102602</c:v>
                      </c:pt>
                      <c:pt idx="9">
                        <c:v>2.2501410748362001</c:v>
                      </c:pt>
                      <c:pt idx="10">
                        <c:v>2.1304803832593722</c:v>
                      </c:pt>
                      <c:pt idx="11">
                        <c:v>2.0164700047525366</c:v>
                      </c:pt>
                      <c:pt idx="12">
                        <c:v>1.9077372967387021</c:v>
                      </c:pt>
                      <c:pt idx="13">
                        <c:v>1.8040912132807025</c:v>
                      </c:pt>
                      <c:pt idx="14">
                        <c:v>1.7052325971269697</c:v>
                      </c:pt>
                      <c:pt idx="15">
                        <c:v>1.6109879170938162</c:v>
                      </c:pt>
                      <c:pt idx="16">
                        <c:v>1.5211875825348022</c:v>
                      </c:pt>
                      <c:pt idx="17">
                        <c:v>1.4356659524585855</c:v>
                      </c:pt>
                      <c:pt idx="18">
                        <c:v>1.3542613408107673</c:v>
                      </c:pt>
                      <c:pt idx="19">
                        <c:v>1.2768160179086763</c:v>
                      </c:pt>
                      <c:pt idx="20">
                        <c:v>1.2031762080288986</c:v>
                      </c:pt>
                      <c:pt idx="21">
                        <c:v>1.1331920831583047</c:v>
                      </c:pt>
                      <c:pt idx="22">
                        <c:v>1.0667177529302816</c:v>
                      </c:pt>
                      <c:pt idx="23">
                        <c:v>1.0036112507787831</c:v>
                      </c:pt>
                      <c:pt idx="24">
                        <c:v>0.94373451635360628</c:v>
                      </c:pt>
                      <c:pt idx="25">
                        <c:v>0.88695337425091081</c:v>
                      </c:pt>
                      <c:pt idx="26">
                        <c:v>0.83313750912337881</c:v>
                      </c:pt>
                      <c:pt idx="27">
                        <c:v>0.78216043724450146</c:v>
                      </c:pt>
                      <c:pt idx="28">
                        <c:v>0.73389947461120708</c:v>
                      </c:pt>
                      <c:pt idx="29">
                        <c:v>0.68823570167839732</c:v>
                      </c:pt>
                      <c:pt idx="30">
                        <c:v>0.6450539248278333</c:v>
                      </c:pt>
                      <c:pt idx="31">
                        <c:v>0.60424263468223072</c:v>
                      </c:pt>
                      <c:pt idx="32">
                        <c:v>0.56569396138328476</c:v>
                      </c:pt>
                      <c:pt idx="33">
                        <c:v>0.52930362695965272</c:v>
                      </c:pt>
                      <c:pt idx="34">
                        <c:v>0.49497089491763391</c:v>
                      </c:pt>
                      <c:pt idx="35">
                        <c:v>0.46259851719336637</c:v>
                      </c:pt>
                      <c:pt idx="36">
                        <c:v>0.43209267861080547</c:v>
                      </c:pt>
                      <c:pt idx="37">
                        <c:v>0.40336293899452125</c:v>
                      </c:pt>
                      <c:pt idx="38">
                        <c:v>0.37632217309045768</c:v>
                      </c:pt>
                      <c:pt idx="39">
                        <c:v>0.35088650845121422</c:v>
                      </c:pt>
                      <c:pt idx="40">
                        <c:v>0.32697526144514755</c:v>
                      </c:pt>
                      <c:pt idx="41">
                        <c:v>0.30451087155063722</c:v>
                      </c:pt>
                      <c:pt idx="42">
                        <c:v>0.28341883409823393</c:v>
                      </c:pt>
                      <c:pt idx="43">
                        <c:v>0.26362763162411157</c:v>
                      </c:pt>
                      <c:pt idx="44">
                        <c:v>0.24506866399829158</c:v>
                      </c:pt>
                      <c:pt idx="45">
                        <c:v>0.22767617749052138</c:v>
                      </c:pt>
                      <c:pt idx="46">
                        <c:v>0.21138719293548391</c:v>
                      </c:pt>
                      <c:pt idx="47">
                        <c:v>0.19614143315721994</c:v>
                      </c:pt>
                      <c:pt idx="48">
                        <c:v>0.18188124981028361</c:v>
                      </c:pt>
                      <c:pt idx="49">
                        <c:v>0.16855154979225864</c:v>
                      </c:pt>
                      <c:pt idx="50">
                        <c:v>0.15609972137886194</c:v>
                      </c:pt>
                      <c:pt idx="51">
                        <c:v>0.14447556022899541</c:v>
                      </c:pt>
                      <c:pt idx="52">
                        <c:v>0.1336311954028046</c:v>
                      </c:pt>
                      <c:pt idx="53">
                        <c:v>0.12352101553110265</c:v>
                      </c:pt>
                      <c:pt idx="54">
                        <c:v>0.11410159526945937</c:v>
                      </c:pt>
                      <c:pt idx="55">
                        <c:v>0.10533162216487152</c:v>
                      </c:pt>
                      <c:pt idx="56">
                        <c:v>9.7171824057265543E-2</c:v>
                      </c:pt>
                      <c:pt idx="57">
                        <c:v>8.9584897132170119E-2</c:v>
                      </c:pt>
                      <c:pt idx="58">
                        <c:v>8.2535434734776147E-2</c:v>
                      </c:pt>
                      <c:pt idx="59">
                        <c:v>7.5989857049310883E-2</c:v>
                      </c:pt>
                      <c:pt idx="60">
                        <c:v>6.991634174122742E-2</c:v>
                      </c:pt>
                      <c:pt idx="61">
                        <c:v>6.4284755653187753E-2</c:v>
                      </c:pt>
                      <c:pt idx="62">
                        <c:v>5.9066587639230797E-2</c:v>
                      </c:pt>
                      <c:pt idx="63">
                        <c:v>5.4234882614899241E-2</c:v>
                      </c:pt>
                      <c:pt idx="64">
                        <c:v>4.9764176894482884E-2</c:v>
                      </c:pt>
                      <c:pt idx="65">
                        <c:v>4.5630434879951741E-2</c:v>
                      </c:pt>
                      <c:pt idx="66">
                        <c:v>4.1810987159626938E-2</c:v>
                      </c:pt>
                      <c:pt idx="67">
                        <c:v>3.8284470068199482E-2</c:v>
                      </c:pt>
                      <c:pt idx="68">
                        <c:v>3.5030766753379655E-2</c:v>
                      </c:pt>
                      <c:pt idx="69">
                        <c:v>3.2030949788267191E-2</c:v>
                      </c:pt>
                      <c:pt idx="70">
                        <c:v>2.9267225362494494E-2</c:v>
                      </c:pt>
                      <c:pt idx="71">
                        <c:v>2.6722879079331935E-2</c:v>
                      </c:pt>
                      <c:pt idx="72">
                        <c:v>2.4382223380271642E-2</c:v>
                      </c:pt>
                      <c:pt idx="73">
                        <c:v>2.2230546613140521E-2</c:v>
                      </c:pt>
                      <c:pt idx="74">
                        <c:v>2.0254063754546855E-2</c:v>
                      </c:pt>
                      <c:pt idx="75">
                        <c:v>1.8439868792449271E-2</c:v>
                      </c:pt>
                      <c:pt idx="76">
                        <c:v>1.6775888769862163E-2</c:v>
                      </c:pt>
                      <c:pt idx="77">
                        <c:v>1.5250839486184789E-2</c:v>
                      </c:pt>
                      <c:pt idx="78">
                        <c:v>1.385418284836893E-2</c:v>
                      </c:pt>
                      <c:pt idx="79">
                        <c:v>1.2576085860126488E-2</c:v>
                      </c:pt>
                      <c:pt idx="80">
                        <c:v>1.1407381233626251E-2</c:v>
                      </c:pt>
                      <c:pt idx="81">
                        <c:v>1.0339529604640267E-2</c:v>
                      </c:pt>
                      <c:pt idx="82">
                        <c:v>9.3645833288743159E-3</c:v>
                      </c:pt>
                      <c:pt idx="83">
                        <c:v>8.4751518342529447E-3</c:v>
                      </c:pt>
                      <c:pt idx="84">
                        <c:v>7.6643685012245995E-3</c:v>
                      </c:pt>
                      <c:pt idx="85">
                        <c:v>6.9258590407032528E-3</c:v>
                      </c:pt>
                      <c:pt idx="86">
                        <c:v>6.2537113370646005E-3</c:v>
                      </c:pt>
                      <c:pt idx="87">
                        <c:v>5.6424467216619036E-3</c:v>
                      </c:pt>
                      <c:pt idx="88">
                        <c:v>5.0869926406123967E-3</c:v>
                      </c:pt>
                      <c:pt idx="89">
                        <c:v>4.582656679122536E-3</c:v>
                      </c:pt>
                      <c:pt idx="90">
                        <c:v>4.1251019033612816E-3</c:v>
                      </c:pt>
                      <c:pt idx="91">
                        <c:v>3.7103234798465806E-3</c:v>
                      </c:pt>
                      <c:pt idx="92">
                        <c:v>3.3346265314721357E-3</c:v>
                      </c:pt>
                      <c:pt idx="93">
                        <c:v>2.9946051886598868E-3</c:v>
                      </c:pt>
                      <c:pt idx="94">
                        <c:v>2.6871227936685468E-3</c:v>
                      </c:pt>
                      <c:pt idx="95">
                        <c:v>2.4092932158098629E-3</c:v>
                      </c:pt>
                      <c:pt idx="96">
                        <c:v>2.158463235211659E-3</c:v>
                      </c:pt>
                      <c:pt idx="97">
                        <c:v>1.9321959528096292E-3</c:v>
                      </c:pt>
                      <c:pt idx="98">
                        <c:v>1.7282551844377209E-3</c:v>
                      </c:pt>
                      <c:pt idx="99">
                        <c:v>1.5445907972091999E-3</c:v>
                      </c:pt>
                      <c:pt idx="100">
                        <c:v>1.3793249468265286E-3</c:v>
                      </c:pt>
                      <c:pt idx="101">
                        <c:v>1.2307391750175812E-3</c:v>
                      </c:pt>
                      <c:pt idx="102">
                        <c:v>1.0972623269582045E-3</c:v>
                      </c:pt>
                      <c:pt idx="103">
                        <c:v>9.774592492964888E-4</c:v>
                      </c:pt>
                      <c:pt idx="104">
                        <c:v>8.7002023023262701E-4</c:v>
                      </c:pt>
                      <c:pt idx="105">
                        <c:v>7.7375114402016302E-4</c:v>
                      </c:pt>
                      <c:pt idx="106">
                        <c:v>6.8756426323061666E-4</c:v>
                      </c:pt>
                      <c:pt idx="107">
                        <c:v>6.1046970315487632E-4</c:v>
                      </c:pt>
                      <c:pt idx="108">
                        <c:v>5.4156746379289077E-4</c:v>
                      </c:pt>
                      <c:pt idx="109">
                        <c:v>4.8004003599982182E-4</c:v>
                      </c:pt>
                    </c:numCache>
                  </c:numRef>
                </c:yVal>
                <c:smooth val="0"/>
                <c:extLst xmlns:c15="http://schemas.microsoft.com/office/drawing/2012/chart">
                  <c:ext xmlns:c16="http://schemas.microsoft.com/office/drawing/2014/chart" uri="{C3380CC4-5D6E-409C-BE32-E72D297353CC}">
                    <c16:uniqueId val="{0000001B-4028-4446-9F76-69E3A6E0D400}"/>
                  </c:ext>
                </c:extLst>
              </c15:ser>
            </c15:filteredScatterSeries>
            <c15:filteredScatterSeries>
              <c15:ser>
                <c:idx val="32"/>
                <c:order val="23"/>
                <c:tx>
                  <c:strRef>
                    <c:extLst xmlns:c15="http://schemas.microsoft.com/office/drawing/2012/chart">
                      <c:ext xmlns:c15="http://schemas.microsoft.com/office/drawing/2012/chart" uri="{02D57815-91ED-43cb-92C2-25804820EDAC}">
                        <c15:formulaRef>
                          <c15:sqref>'Figure 41'!$AL$5</c15:sqref>
                        </c15:formulaRef>
                      </c:ext>
                    </c:extLst>
                    <c:strCache>
                      <c:ptCount val="1"/>
                      <c:pt idx="0">
                        <c:v>BC_OVER_DEL_3600</c:v>
                      </c:pt>
                    </c:strCache>
                  </c:strRef>
                </c:tx>
                <c:spPr>
                  <a:ln w="19050" cap="rnd">
                    <a:solidFill>
                      <a:schemeClr val="accent3">
                        <a:lumMod val="5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41'!$AL$6:$AL$115</c15:sqref>
                        </c15:formulaRef>
                      </c:ext>
                    </c:extLst>
                    <c:numCache>
                      <c:formatCode>0.0</c:formatCode>
                      <c:ptCount val="110"/>
                      <c:pt idx="0">
                        <c:v>2.8977221385781675</c:v>
                      </c:pt>
                      <c:pt idx="1">
                        <c:v>2.7560965117351963</c:v>
                      </c:pt>
                      <c:pt idx="2">
                        <c:v>2.6216828415367543</c:v>
                      </c:pt>
                      <c:pt idx="3">
                        <c:v>2.4946835209657694</c:v>
                      </c:pt>
                      <c:pt idx="4">
                        <c:v>2.3740167016102602</c:v>
                      </c:pt>
                      <c:pt idx="5">
                        <c:v>2.2501410748362001</c:v>
                      </c:pt>
                      <c:pt idx="6">
                        <c:v>2.1304803832593722</c:v>
                      </c:pt>
                      <c:pt idx="7">
                        <c:v>2.0164700047525366</c:v>
                      </c:pt>
                      <c:pt idx="8">
                        <c:v>1.9077372967387021</c:v>
                      </c:pt>
                      <c:pt idx="9">
                        <c:v>1.8040912132807025</c:v>
                      </c:pt>
                      <c:pt idx="10">
                        <c:v>1.7052325971269697</c:v>
                      </c:pt>
                      <c:pt idx="11">
                        <c:v>1.6109879170938162</c:v>
                      </c:pt>
                      <c:pt idx="12">
                        <c:v>1.5211875825348022</c:v>
                      </c:pt>
                      <c:pt idx="13">
                        <c:v>1.4356659524585855</c:v>
                      </c:pt>
                      <c:pt idx="14">
                        <c:v>1.3542613408107673</c:v>
                      </c:pt>
                      <c:pt idx="15">
                        <c:v>1.2768160179086763</c:v>
                      </c:pt>
                      <c:pt idx="16">
                        <c:v>1.2031762080288986</c:v>
                      </c:pt>
                      <c:pt idx="17">
                        <c:v>1.1331920831583047</c:v>
                      </c:pt>
                      <c:pt idx="18">
                        <c:v>1.0667177529302816</c:v>
                      </c:pt>
                      <c:pt idx="19">
                        <c:v>1.0036112507787831</c:v>
                      </c:pt>
                      <c:pt idx="20">
                        <c:v>0.94373451635360628</c:v>
                      </c:pt>
                      <c:pt idx="21">
                        <c:v>0.88695337425091081</c:v>
                      </c:pt>
                      <c:pt idx="22">
                        <c:v>0.83313750912337881</c:v>
                      </c:pt>
                      <c:pt idx="23">
                        <c:v>0.78216043724450146</c:v>
                      </c:pt>
                      <c:pt idx="24">
                        <c:v>0.73389947461120708</c:v>
                      </c:pt>
                      <c:pt idx="25">
                        <c:v>0.68823570167839732</c:v>
                      </c:pt>
                      <c:pt idx="26">
                        <c:v>0.6450539248278333</c:v>
                      </c:pt>
                      <c:pt idx="27">
                        <c:v>0.60424263468223072</c:v>
                      </c:pt>
                      <c:pt idx="28">
                        <c:v>0.56569396138328476</c:v>
                      </c:pt>
                      <c:pt idx="29">
                        <c:v>0.52930362695965272</c:v>
                      </c:pt>
                      <c:pt idx="30">
                        <c:v>0.49497089491763391</c:v>
                      </c:pt>
                      <c:pt idx="31">
                        <c:v>0.46259851719336637</c:v>
                      </c:pt>
                      <c:pt idx="32">
                        <c:v>0.43209267861080547</c:v>
                      </c:pt>
                      <c:pt idx="33">
                        <c:v>0.40336293899452125</c:v>
                      </c:pt>
                      <c:pt idx="34">
                        <c:v>0.37632217309045768</c:v>
                      </c:pt>
                      <c:pt idx="35">
                        <c:v>0.35088650845121422</c:v>
                      </c:pt>
                      <c:pt idx="36">
                        <c:v>0.32697526144514755</c:v>
                      </c:pt>
                      <c:pt idx="37">
                        <c:v>0.30451087155063722</c:v>
                      </c:pt>
                      <c:pt idx="38">
                        <c:v>0.28341883409823393</c:v>
                      </c:pt>
                      <c:pt idx="39">
                        <c:v>0.26362763162411157</c:v>
                      </c:pt>
                      <c:pt idx="40">
                        <c:v>0.24506866399829158</c:v>
                      </c:pt>
                      <c:pt idx="41">
                        <c:v>0.22767617749052138</c:v>
                      </c:pt>
                      <c:pt idx="42">
                        <c:v>0.21138719293548391</c:v>
                      </c:pt>
                      <c:pt idx="43">
                        <c:v>0.19614143315721994</c:v>
                      </c:pt>
                      <c:pt idx="44">
                        <c:v>0.18188124981028361</c:v>
                      </c:pt>
                      <c:pt idx="45">
                        <c:v>0.16855154979225864</c:v>
                      </c:pt>
                      <c:pt idx="46">
                        <c:v>0.15609972137886194</c:v>
                      </c:pt>
                      <c:pt idx="47">
                        <c:v>0.14447556022899541</c:v>
                      </c:pt>
                      <c:pt idx="48">
                        <c:v>0.1336311954028046</c:v>
                      </c:pt>
                      <c:pt idx="49">
                        <c:v>0.12352101553110265</c:v>
                      </c:pt>
                      <c:pt idx="50">
                        <c:v>0.11410159526945937</c:v>
                      </c:pt>
                      <c:pt idx="51">
                        <c:v>0.10533162216487152</c:v>
                      </c:pt>
                      <c:pt idx="52">
                        <c:v>9.7171824057265543E-2</c:v>
                      </c:pt>
                      <c:pt idx="53">
                        <c:v>8.9584897132170119E-2</c:v>
                      </c:pt>
                      <c:pt idx="54">
                        <c:v>8.2535434734776147E-2</c:v>
                      </c:pt>
                      <c:pt idx="55">
                        <c:v>7.5989857049310883E-2</c:v>
                      </c:pt>
                      <c:pt idx="56">
                        <c:v>6.991634174122742E-2</c:v>
                      </c:pt>
                      <c:pt idx="57">
                        <c:v>6.4284755653187753E-2</c:v>
                      </c:pt>
                      <c:pt idx="58">
                        <c:v>5.9066587639230797E-2</c:v>
                      </c:pt>
                      <c:pt idx="59">
                        <c:v>5.4234882614899241E-2</c:v>
                      </c:pt>
                      <c:pt idx="60">
                        <c:v>4.9764176894482884E-2</c:v>
                      </c:pt>
                      <c:pt idx="61">
                        <c:v>4.5630434879951741E-2</c:v>
                      </c:pt>
                      <c:pt idx="62">
                        <c:v>4.1810987159626938E-2</c:v>
                      </c:pt>
                      <c:pt idx="63">
                        <c:v>3.8284470068199482E-2</c:v>
                      </c:pt>
                      <c:pt idx="64">
                        <c:v>3.5030766753379655E-2</c:v>
                      </c:pt>
                      <c:pt idx="65">
                        <c:v>3.2030949788267191E-2</c:v>
                      </c:pt>
                      <c:pt idx="66">
                        <c:v>2.9267225362494494E-2</c:v>
                      </c:pt>
                      <c:pt idx="67">
                        <c:v>2.6722879079331935E-2</c:v>
                      </c:pt>
                      <c:pt idx="68">
                        <c:v>2.4382223380271642E-2</c:v>
                      </c:pt>
                      <c:pt idx="69">
                        <c:v>2.2230546613140521E-2</c:v>
                      </c:pt>
                      <c:pt idx="70">
                        <c:v>2.0254063754546855E-2</c:v>
                      </c:pt>
                      <c:pt idx="71">
                        <c:v>1.8439868792449271E-2</c:v>
                      </c:pt>
                      <c:pt idx="72">
                        <c:v>1.6775888769862163E-2</c:v>
                      </c:pt>
                      <c:pt idx="73">
                        <c:v>1.5250839486184789E-2</c:v>
                      </c:pt>
                      <c:pt idx="74">
                        <c:v>1.385418284836893E-2</c:v>
                      </c:pt>
                      <c:pt idx="75">
                        <c:v>1.2576085860126488E-2</c:v>
                      </c:pt>
                      <c:pt idx="76">
                        <c:v>1.1407381233626251E-2</c:v>
                      </c:pt>
                      <c:pt idx="77">
                        <c:v>1.0339529604640267E-2</c:v>
                      </c:pt>
                      <c:pt idx="78">
                        <c:v>9.3645833288743159E-3</c:v>
                      </c:pt>
                      <c:pt idx="79">
                        <c:v>8.4751518342529447E-3</c:v>
                      </c:pt>
                      <c:pt idx="80">
                        <c:v>7.6643685012245995E-3</c:v>
                      </c:pt>
                      <c:pt idx="81">
                        <c:v>6.9258590407032528E-3</c:v>
                      </c:pt>
                      <c:pt idx="82">
                        <c:v>6.2537113370646005E-3</c:v>
                      </c:pt>
                      <c:pt idx="83">
                        <c:v>5.6424467216619036E-3</c:v>
                      </c:pt>
                      <c:pt idx="84">
                        <c:v>5.0869926406123967E-3</c:v>
                      </c:pt>
                      <c:pt idx="85">
                        <c:v>4.582656679122536E-3</c:v>
                      </c:pt>
                      <c:pt idx="86">
                        <c:v>4.1251019033612816E-3</c:v>
                      </c:pt>
                      <c:pt idx="87">
                        <c:v>3.7103234798465806E-3</c:v>
                      </c:pt>
                      <c:pt idx="88">
                        <c:v>3.3346265314721357E-3</c:v>
                      </c:pt>
                      <c:pt idx="89">
                        <c:v>2.9946051886598868E-3</c:v>
                      </c:pt>
                      <c:pt idx="90">
                        <c:v>2.6871227936685468E-3</c:v>
                      </c:pt>
                      <c:pt idx="91">
                        <c:v>2.4092932158098629E-3</c:v>
                      </c:pt>
                      <c:pt idx="92">
                        <c:v>2.158463235211659E-3</c:v>
                      </c:pt>
                      <c:pt idx="93">
                        <c:v>1.9321959528096292E-3</c:v>
                      </c:pt>
                      <c:pt idx="94">
                        <c:v>1.7282551844377209E-3</c:v>
                      </c:pt>
                      <c:pt idx="95">
                        <c:v>1.5445907972091999E-3</c:v>
                      </c:pt>
                      <c:pt idx="96">
                        <c:v>1.3793249468265286E-3</c:v>
                      </c:pt>
                      <c:pt idx="97">
                        <c:v>1.2307391750175812E-3</c:v>
                      </c:pt>
                      <c:pt idx="98">
                        <c:v>1.0972623269582045E-3</c:v>
                      </c:pt>
                      <c:pt idx="99">
                        <c:v>9.774592492964888E-4</c:v>
                      </c:pt>
                      <c:pt idx="100">
                        <c:v>8.7002023023262701E-4</c:v>
                      </c:pt>
                      <c:pt idx="101">
                        <c:v>7.7375114402016302E-4</c:v>
                      </c:pt>
                      <c:pt idx="102">
                        <c:v>6.8756426323061666E-4</c:v>
                      </c:pt>
                      <c:pt idx="103">
                        <c:v>6.1046970315487632E-4</c:v>
                      </c:pt>
                      <c:pt idx="104">
                        <c:v>5.4156746379289077E-4</c:v>
                      </c:pt>
                      <c:pt idx="105">
                        <c:v>4.8004003599982182E-4</c:v>
                      </c:pt>
                      <c:pt idx="106">
                        <c:v>4.2514553950422692E-4</c:v>
                      </c:pt>
                      <c:pt idx="107">
                        <c:v>3.7621136168463634E-4</c:v>
                      </c:pt>
                      <c:pt idx="108">
                        <c:v>3.3262826717820649E-4</c:v>
                      </c:pt>
                      <c:pt idx="109">
                        <c:v>2.9384494959247331E-4</c:v>
                      </c:pt>
                    </c:numCache>
                  </c:numRef>
                </c:yVal>
                <c:smooth val="0"/>
                <c:extLst xmlns:c15="http://schemas.microsoft.com/office/drawing/2012/chart">
                  <c:ext xmlns:c16="http://schemas.microsoft.com/office/drawing/2014/chart" uri="{C3380CC4-5D6E-409C-BE32-E72D297353CC}">
                    <c16:uniqueId val="{0000001C-4028-4446-9F76-69E3A6E0D400}"/>
                  </c:ext>
                </c:extLst>
              </c15:ser>
            </c15:filteredScatterSeries>
            <c15:filteredScatterSeries>
              <c15:ser>
                <c:idx val="33"/>
                <c:order val="24"/>
                <c:tx>
                  <c:strRef>
                    <c:extLst xmlns:c15="http://schemas.microsoft.com/office/drawing/2012/chart">
                      <c:ext xmlns:c15="http://schemas.microsoft.com/office/drawing/2012/chart" uri="{02D57815-91ED-43cb-92C2-25804820EDAC}">
                        <c15:formulaRef>
                          <c15:sqref>'Figure 41'!$AM$5</c15:sqref>
                        </c15:formulaRef>
                      </c:ext>
                    </c:extLst>
                    <c:strCache>
                      <c:ptCount val="1"/>
                      <c:pt idx="0">
                        <c:v>BC_OVER_DEL_4000</c:v>
                      </c:pt>
                    </c:strCache>
                  </c:strRef>
                </c:tx>
                <c:spPr>
                  <a:ln w="19050" cap="rnd">
                    <a:solidFill>
                      <a:schemeClr val="accent4">
                        <a:lumMod val="5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'Figure 41'!$I$6:$I$115</c15:sqref>
                        </c15:formulaRef>
                      </c:ext>
                    </c:extLst>
                    <c:numCache>
                      <c:formatCode>#,##0</c:formatCode>
                      <c:ptCount val="110"/>
                      <c:pt idx="0">
                        <c:v>37000</c:v>
                      </c:pt>
                      <c:pt idx="1">
                        <c:v>37100</c:v>
                      </c:pt>
                      <c:pt idx="2">
                        <c:v>37200</c:v>
                      </c:pt>
                      <c:pt idx="3">
                        <c:v>37300</c:v>
                      </c:pt>
                      <c:pt idx="4">
                        <c:v>37400</c:v>
                      </c:pt>
                      <c:pt idx="5">
                        <c:v>37500</c:v>
                      </c:pt>
                      <c:pt idx="6">
                        <c:v>37600</c:v>
                      </c:pt>
                      <c:pt idx="7">
                        <c:v>37700</c:v>
                      </c:pt>
                      <c:pt idx="8">
                        <c:v>37800</c:v>
                      </c:pt>
                      <c:pt idx="9">
                        <c:v>37900</c:v>
                      </c:pt>
                      <c:pt idx="10">
                        <c:v>38000</c:v>
                      </c:pt>
                      <c:pt idx="11">
                        <c:v>38100</c:v>
                      </c:pt>
                      <c:pt idx="12">
                        <c:v>38200</c:v>
                      </c:pt>
                      <c:pt idx="13">
                        <c:v>38300</c:v>
                      </c:pt>
                      <c:pt idx="14">
                        <c:v>38400</c:v>
                      </c:pt>
                      <c:pt idx="15">
                        <c:v>38500</c:v>
                      </c:pt>
                      <c:pt idx="16">
                        <c:v>38600</c:v>
                      </c:pt>
                      <c:pt idx="17">
                        <c:v>38700</c:v>
                      </c:pt>
                      <c:pt idx="18">
                        <c:v>38800</c:v>
                      </c:pt>
                      <c:pt idx="19">
                        <c:v>38900</c:v>
                      </c:pt>
                      <c:pt idx="20">
                        <c:v>39000</c:v>
                      </c:pt>
                      <c:pt idx="21">
                        <c:v>39100</c:v>
                      </c:pt>
                      <c:pt idx="22">
                        <c:v>39200</c:v>
                      </c:pt>
                      <c:pt idx="23">
                        <c:v>39300</c:v>
                      </c:pt>
                      <c:pt idx="24">
                        <c:v>39400</c:v>
                      </c:pt>
                      <c:pt idx="25">
                        <c:v>39500</c:v>
                      </c:pt>
                      <c:pt idx="26">
                        <c:v>39600</c:v>
                      </c:pt>
                      <c:pt idx="27">
                        <c:v>39700</c:v>
                      </c:pt>
                      <c:pt idx="28">
                        <c:v>39800</c:v>
                      </c:pt>
                      <c:pt idx="29">
                        <c:v>39900</c:v>
                      </c:pt>
                      <c:pt idx="30">
                        <c:v>40000</c:v>
                      </c:pt>
                      <c:pt idx="31">
                        <c:v>40100</c:v>
                      </c:pt>
                      <c:pt idx="32">
                        <c:v>40200</c:v>
                      </c:pt>
                      <c:pt idx="33">
                        <c:v>40300</c:v>
                      </c:pt>
                      <c:pt idx="34">
                        <c:v>40400</c:v>
                      </c:pt>
                      <c:pt idx="35">
                        <c:v>40500</c:v>
                      </c:pt>
                      <c:pt idx="36">
                        <c:v>40600</c:v>
                      </c:pt>
                      <c:pt idx="37">
                        <c:v>40700</c:v>
                      </c:pt>
                      <c:pt idx="38">
                        <c:v>40800</c:v>
                      </c:pt>
                      <c:pt idx="39">
                        <c:v>40900</c:v>
                      </c:pt>
                      <c:pt idx="40">
                        <c:v>41000</c:v>
                      </c:pt>
                      <c:pt idx="41">
                        <c:v>41100</c:v>
                      </c:pt>
                      <c:pt idx="42">
                        <c:v>41200</c:v>
                      </c:pt>
                      <c:pt idx="43">
                        <c:v>41300</c:v>
                      </c:pt>
                      <c:pt idx="44">
                        <c:v>41400</c:v>
                      </c:pt>
                      <c:pt idx="45">
                        <c:v>41500</c:v>
                      </c:pt>
                      <c:pt idx="46">
                        <c:v>41600</c:v>
                      </c:pt>
                      <c:pt idx="47">
                        <c:v>41700</c:v>
                      </c:pt>
                      <c:pt idx="48">
                        <c:v>41800</c:v>
                      </c:pt>
                      <c:pt idx="49">
                        <c:v>41900</c:v>
                      </c:pt>
                      <c:pt idx="50">
                        <c:v>42000</c:v>
                      </c:pt>
                      <c:pt idx="51">
                        <c:v>42100</c:v>
                      </c:pt>
                      <c:pt idx="52">
                        <c:v>42200</c:v>
                      </c:pt>
                      <c:pt idx="53">
                        <c:v>42300</c:v>
                      </c:pt>
                      <c:pt idx="54">
                        <c:v>42400</c:v>
                      </c:pt>
                      <c:pt idx="55">
                        <c:v>42500</c:v>
                      </c:pt>
                      <c:pt idx="56">
                        <c:v>42600</c:v>
                      </c:pt>
                      <c:pt idx="57">
                        <c:v>42700</c:v>
                      </c:pt>
                      <c:pt idx="58">
                        <c:v>42800</c:v>
                      </c:pt>
                      <c:pt idx="59">
                        <c:v>42900</c:v>
                      </c:pt>
                      <c:pt idx="60">
                        <c:v>43000</c:v>
                      </c:pt>
                      <c:pt idx="61">
                        <c:v>43100</c:v>
                      </c:pt>
                      <c:pt idx="62">
                        <c:v>43200</c:v>
                      </c:pt>
                      <c:pt idx="63">
                        <c:v>43300</c:v>
                      </c:pt>
                      <c:pt idx="64">
                        <c:v>43400</c:v>
                      </c:pt>
                      <c:pt idx="65">
                        <c:v>43500</c:v>
                      </c:pt>
                      <c:pt idx="66">
                        <c:v>43600</c:v>
                      </c:pt>
                      <c:pt idx="67">
                        <c:v>43700</c:v>
                      </c:pt>
                      <c:pt idx="68">
                        <c:v>43800</c:v>
                      </c:pt>
                      <c:pt idx="69">
                        <c:v>43900</c:v>
                      </c:pt>
                      <c:pt idx="70">
                        <c:v>44000</c:v>
                      </c:pt>
                      <c:pt idx="71">
                        <c:v>44100</c:v>
                      </c:pt>
                      <c:pt idx="72">
                        <c:v>44200</c:v>
                      </c:pt>
                      <c:pt idx="73">
                        <c:v>44300</c:v>
                      </c:pt>
                      <c:pt idx="74">
                        <c:v>44400</c:v>
                      </c:pt>
                      <c:pt idx="75">
                        <c:v>44500</c:v>
                      </c:pt>
                      <c:pt idx="76">
                        <c:v>44600</c:v>
                      </c:pt>
                      <c:pt idx="77">
                        <c:v>44700</c:v>
                      </c:pt>
                      <c:pt idx="78">
                        <c:v>44800</c:v>
                      </c:pt>
                      <c:pt idx="79">
                        <c:v>44900</c:v>
                      </c:pt>
                      <c:pt idx="80">
                        <c:v>45000</c:v>
                      </c:pt>
                      <c:pt idx="81">
                        <c:v>45100</c:v>
                      </c:pt>
                      <c:pt idx="82">
                        <c:v>45200</c:v>
                      </c:pt>
                      <c:pt idx="83">
                        <c:v>45300</c:v>
                      </c:pt>
                      <c:pt idx="84">
                        <c:v>45400</c:v>
                      </c:pt>
                      <c:pt idx="85">
                        <c:v>45500</c:v>
                      </c:pt>
                      <c:pt idx="86">
                        <c:v>45600</c:v>
                      </c:pt>
                      <c:pt idx="87">
                        <c:v>45700</c:v>
                      </c:pt>
                      <c:pt idx="88">
                        <c:v>45800</c:v>
                      </c:pt>
                      <c:pt idx="89">
                        <c:v>45900</c:v>
                      </c:pt>
                      <c:pt idx="90">
                        <c:v>46000</c:v>
                      </c:pt>
                      <c:pt idx="91">
                        <c:v>46100</c:v>
                      </c:pt>
                      <c:pt idx="92">
                        <c:v>46200</c:v>
                      </c:pt>
                      <c:pt idx="93">
                        <c:v>46300</c:v>
                      </c:pt>
                      <c:pt idx="94">
                        <c:v>46400</c:v>
                      </c:pt>
                      <c:pt idx="95">
                        <c:v>46500</c:v>
                      </c:pt>
                      <c:pt idx="96">
                        <c:v>46600</c:v>
                      </c:pt>
                      <c:pt idx="97">
                        <c:v>46700</c:v>
                      </c:pt>
                      <c:pt idx="98">
                        <c:v>46800</c:v>
                      </c:pt>
                      <c:pt idx="99">
                        <c:v>46900</c:v>
                      </c:pt>
                      <c:pt idx="100">
                        <c:v>47000</c:v>
                      </c:pt>
                      <c:pt idx="101">
                        <c:v>47100</c:v>
                      </c:pt>
                      <c:pt idx="102">
                        <c:v>47200</c:v>
                      </c:pt>
                      <c:pt idx="103">
                        <c:v>47300</c:v>
                      </c:pt>
                      <c:pt idx="104">
                        <c:v>47400</c:v>
                      </c:pt>
                      <c:pt idx="105">
                        <c:v>47500</c:v>
                      </c:pt>
                      <c:pt idx="106">
                        <c:v>47600</c:v>
                      </c:pt>
                      <c:pt idx="107">
                        <c:v>47700</c:v>
                      </c:pt>
                      <c:pt idx="108">
                        <c:v>47800</c:v>
                      </c:pt>
                      <c:pt idx="109">
                        <c:v>47900</c:v>
                      </c:pt>
                    </c:numCache>
                  </c:numRef>
                </c:xVal>
                <c:yVal>
                  <c:numRef>
                    <c:extLst xmlns:c15="http://schemas.microsoft.com/office/drawing/2012/chart">
                      <c:ext xmlns:c15="http://schemas.microsoft.com/office/drawing/2012/chart" uri="{02D57815-91ED-43cb-92C2-25804820EDAC}">
                        <c15:formulaRef>
                          <c15:sqref>'Figure 41'!$AM$6:$AM$115</c15:sqref>
                        </c15:formulaRef>
                      </c:ext>
                    </c:extLst>
                    <c:numCache>
                      <c:formatCode>0.0</c:formatCode>
                      <c:ptCount val="110"/>
                      <c:pt idx="0">
                        <c:v>2.3740167016102602</c:v>
                      </c:pt>
                      <c:pt idx="1">
                        <c:v>2.2501410748362001</c:v>
                      </c:pt>
                      <c:pt idx="2">
                        <c:v>2.1304803832593722</c:v>
                      </c:pt>
                      <c:pt idx="3">
                        <c:v>2.0164700047525366</c:v>
                      </c:pt>
                      <c:pt idx="4">
                        <c:v>1.9077372967387021</c:v>
                      </c:pt>
                      <c:pt idx="5">
                        <c:v>1.8040912132807025</c:v>
                      </c:pt>
                      <c:pt idx="6">
                        <c:v>1.7052325971269697</c:v>
                      </c:pt>
                      <c:pt idx="7">
                        <c:v>1.6109879170938162</c:v>
                      </c:pt>
                      <c:pt idx="8">
                        <c:v>1.5211875825348022</c:v>
                      </c:pt>
                      <c:pt idx="9">
                        <c:v>1.4356659524585855</c:v>
                      </c:pt>
                      <c:pt idx="10">
                        <c:v>1.3542613408107673</c:v>
                      </c:pt>
                      <c:pt idx="11">
                        <c:v>1.2768160179086763</c:v>
                      </c:pt>
                      <c:pt idx="12">
                        <c:v>1.2031762080288986</c:v>
                      </c:pt>
                      <c:pt idx="13">
                        <c:v>1.1331920831583047</c:v>
                      </c:pt>
                      <c:pt idx="14">
                        <c:v>1.0667177529302816</c:v>
                      </c:pt>
                      <c:pt idx="15">
                        <c:v>1.0036112507787831</c:v>
                      </c:pt>
                      <c:pt idx="16">
                        <c:v>0.94373451635360628</c:v>
                      </c:pt>
                      <c:pt idx="17">
                        <c:v>0.88695337425091081</c:v>
                      </c:pt>
                      <c:pt idx="18">
                        <c:v>0.83313750912337881</c:v>
                      </c:pt>
                      <c:pt idx="19">
                        <c:v>0.78216043724450146</c:v>
                      </c:pt>
                      <c:pt idx="20">
                        <c:v>0.73389947461120708</c:v>
                      </c:pt>
                      <c:pt idx="21">
                        <c:v>0.68823570167839732</c:v>
                      </c:pt>
                      <c:pt idx="22">
                        <c:v>0.6450539248278333</c:v>
                      </c:pt>
                      <c:pt idx="23">
                        <c:v>0.60424263468223072</c:v>
                      </c:pt>
                      <c:pt idx="24">
                        <c:v>0.56569396138328476</c:v>
                      </c:pt>
                      <c:pt idx="25">
                        <c:v>0.52930362695965272</c:v>
                      </c:pt>
                      <c:pt idx="26">
                        <c:v>0.49497089491763391</c:v>
                      </c:pt>
                      <c:pt idx="27">
                        <c:v>0.46259851719336637</c:v>
                      </c:pt>
                      <c:pt idx="28">
                        <c:v>0.43209267861080547</c:v>
                      </c:pt>
                      <c:pt idx="29">
                        <c:v>0.40336293899452125</c:v>
                      </c:pt>
                      <c:pt idx="30">
                        <c:v>0.37632217309045768</c:v>
                      </c:pt>
                      <c:pt idx="31">
                        <c:v>0.35088650845121422</c:v>
                      </c:pt>
                      <c:pt idx="32">
                        <c:v>0.32697526144514755</c:v>
                      </c:pt>
                      <c:pt idx="33">
                        <c:v>0.30451087155063722</c:v>
                      </c:pt>
                      <c:pt idx="34">
                        <c:v>0.28341883409823393</c:v>
                      </c:pt>
                      <c:pt idx="35">
                        <c:v>0.26362763162411157</c:v>
                      </c:pt>
                      <c:pt idx="36">
                        <c:v>0.24506866399829158</c:v>
                      </c:pt>
                      <c:pt idx="37">
                        <c:v>0.22767617749052138</c:v>
                      </c:pt>
                      <c:pt idx="38">
                        <c:v>0.21138719293548391</c:v>
                      </c:pt>
                      <c:pt idx="39">
                        <c:v>0.19614143315721994</c:v>
                      </c:pt>
                      <c:pt idx="40">
                        <c:v>0.18188124981028361</c:v>
                      </c:pt>
                      <c:pt idx="41">
                        <c:v>0.16855154979225864</c:v>
                      </c:pt>
                      <c:pt idx="42">
                        <c:v>0.15609972137886194</c:v>
                      </c:pt>
                      <c:pt idx="43">
                        <c:v>0.14447556022899541</c:v>
                      </c:pt>
                      <c:pt idx="44">
                        <c:v>0.1336311954028046</c:v>
                      </c:pt>
                      <c:pt idx="45">
                        <c:v>0.12352101553110265</c:v>
                      </c:pt>
                      <c:pt idx="46">
                        <c:v>0.11410159526945937</c:v>
                      </c:pt>
                      <c:pt idx="47">
                        <c:v>0.10533162216487152</c:v>
                      </c:pt>
                      <c:pt idx="48">
                        <c:v>9.7171824057265543E-2</c:v>
                      </c:pt>
                      <c:pt idx="49">
                        <c:v>8.9584897132170119E-2</c:v>
                      </c:pt>
                      <c:pt idx="50">
                        <c:v>8.2535434734776147E-2</c:v>
                      </c:pt>
                      <c:pt idx="51">
                        <c:v>7.5989857049310883E-2</c:v>
                      </c:pt>
                      <c:pt idx="52">
                        <c:v>6.991634174122742E-2</c:v>
                      </c:pt>
                      <c:pt idx="53">
                        <c:v>6.4284755653187753E-2</c:v>
                      </c:pt>
                      <c:pt idx="54">
                        <c:v>5.9066587639230797E-2</c:v>
                      </c:pt>
                      <c:pt idx="55">
                        <c:v>5.4234882614899241E-2</c:v>
                      </c:pt>
                      <c:pt idx="56">
                        <c:v>4.9764176894482884E-2</c:v>
                      </c:pt>
                      <c:pt idx="57">
                        <c:v>4.5630434879951741E-2</c:v>
                      </c:pt>
                      <c:pt idx="58">
                        <c:v>4.1810987159626938E-2</c:v>
                      </c:pt>
                      <c:pt idx="59">
                        <c:v>3.8284470068199482E-2</c:v>
                      </c:pt>
                      <c:pt idx="60">
                        <c:v>3.5030766753379655E-2</c:v>
                      </c:pt>
                      <c:pt idx="61">
                        <c:v>3.2030949788267191E-2</c:v>
                      </c:pt>
                      <c:pt idx="62">
                        <c:v>2.9267225362494494E-2</c:v>
                      </c:pt>
                      <c:pt idx="63">
                        <c:v>2.6722879079331935E-2</c:v>
                      </c:pt>
                      <c:pt idx="64">
                        <c:v>2.4382223380271642E-2</c:v>
                      </c:pt>
                      <c:pt idx="65">
                        <c:v>2.2230546613140521E-2</c:v>
                      </c:pt>
                      <c:pt idx="66">
                        <c:v>2.0254063754546855E-2</c:v>
                      </c:pt>
                      <c:pt idx="67">
                        <c:v>1.8439868792449271E-2</c:v>
                      </c:pt>
                      <c:pt idx="68">
                        <c:v>1.6775888769862163E-2</c:v>
                      </c:pt>
                      <c:pt idx="69">
                        <c:v>1.5250839486184789E-2</c:v>
                      </c:pt>
                      <c:pt idx="70">
                        <c:v>1.385418284836893E-2</c:v>
                      </c:pt>
                      <c:pt idx="71">
                        <c:v>1.2576085860126488E-2</c:v>
                      </c:pt>
                      <c:pt idx="72">
                        <c:v>1.1407381233626251E-2</c:v>
                      </c:pt>
                      <c:pt idx="73">
                        <c:v>1.0339529604640267E-2</c:v>
                      </c:pt>
                      <c:pt idx="74">
                        <c:v>9.3645833288743159E-3</c:v>
                      </c:pt>
                      <c:pt idx="75">
                        <c:v>8.4751518342529447E-3</c:v>
                      </c:pt>
                      <c:pt idx="76">
                        <c:v>7.6643685012245995E-3</c:v>
                      </c:pt>
                      <c:pt idx="77">
                        <c:v>6.9258590407032528E-3</c:v>
                      </c:pt>
                      <c:pt idx="78">
                        <c:v>6.2537113370646005E-3</c:v>
                      </c:pt>
                      <c:pt idx="79">
                        <c:v>5.6424467216619036E-3</c:v>
                      </c:pt>
                      <c:pt idx="80">
                        <c:v>5.0869926406123967E-3</c:v>
                      </c:pt>
                      <c:pt idx="81">
                        <c:v>4.582656679122536E-3</c:v>
                      </c:pt>
                      <c:pt idx="82">
                        <c:v>4.1251019033612816E-3</c:v>
                      </c:pt>
                      <c:pt idx="83">
                        <c:v>3.7103234798465806E-3</c:v>
                      </c:pt>
                      <c:pt idx="84">
                        <c:v>3.3346265314721357E-3</c:v>
                      </c:pt>
                      <c:pt idx="85">
                        <c:v>2.9946051886598868E-3</c:v>
                      </c:pt>
                      <c:pt idx="86">
                        <c:v>2.6871227936685468E-3</c:v>
                      </c:pt>
                      <c:pt idx="87">
                        <c:v>2.4092932158098629E-3</c:v>
                      </c:pt>
                      <c:pt idx="88">
                        <c:v>2.158463235211659E-3</c:v>
                      </c:pt>
                      <c:pt idx="89">
                        <c:v>1.9321959528096292E-3</c:v>
                      </c:pt>
                      <c:pt idx="90">
                        <c:v>1.7282551844377209E-3</c:v>
                      </c:pt>
                      <c:pt idx="91">
                        <c:v>1.5445907972091999E-3</c:v>
                      </c:pt>
                      <c:pt idx="92">
                        <c:v>1.3793249468265286E-3</c:v>
                      </c:pt>
                      <c:pt idx="93">
                        <c:v>1.2307391750175812E-3</c:v>
                      </c:pt>
                      <c:pt idx="94">
                        <c:v>1.0972623269582045E-3</c:v>
                      </c:pt>
                      <c:pt idx="95">
                        <c:v>9.774592492964888E-4</c:v>
                      </c:pt>
                      <c:pt idx="96">
                        <c:v>8.7002023023262701E-4</c:v>
                      </c:pt>
                      <c:pt idx="97">
                        <c:v>7.7375114402016302E-4</c:v>
                      </c:pt>
                      <c:pt idx="98">
                        <c:v>6.8756426323061666E-4</c:v>
                      </c:pt>
                      <c:pt idx="99">
                        <c:v>6.1046970315487632E-4</c:v>
                      </c:pt>
                      <c:pt idx="100">
                        <c:v>5.4156746379289077E-4</c:v>
                      </c:pt>
                      <c:pt idx="101">
                        <c:v>4.8004003599982182E-4</c:v>
                      </c:pt>
                      <c:pt idx="102">
                        <c:v>4.2514553950422692E-4</c:v>
                      </c:pt>
                      <c:pt idx="103">
                        <c:v>3.7621136168463634E-4</c:v>
                      </c:pt>
                      <c:pt idx="104">
                        <c:v>3.3262826717820649E-4</c:v>
                      </c:pt>
                      <c:pt idx="105">
                        <c:v>2.9384494959247331E-4</c:v>
                      </c:pt>
                      <c:pt idx="106">
                        <c:v>2.5936299779260881E-4</c:v>
                      </c:pt>
                      <c:pt idx="107">
                        <c:v>2.2873225043641482E-4</c:v>
                      </c:pt>
                      <c:pt idx="108">
                        <c:v>2.0154651362246784E-4</c:v>
                      </c:pt>
                      <c:pt idx="109">
                        <c:v>1.7743961769867372E-4</c:v>
                      </c:pt>
                    </c:numCache>
                  </c:numRef>
                </c:yVal>
                <c:smooth val="0"/>
                <c:extLst xmlns:c15="http://schemas.microsoft.com/office/drawing/2012/chart">
                  <c:ext xmlns:c16="http://schemas.microsoft.com/office/drawing/2014/chart" uri="{C3380CC4-5D6E-409C-BE32-E72D297353CC}">
                    <c16:uniqueId val="{0000001D-4028-4446-9F76-69E3A6E0D400}"/>
                  </c:ext>
                </c:extLst>
              </c15:ser>
            </c15:filteredScatterSeries>
          </c:ext>
        </c:extLst>
      </c:scatterChart>
      <c:valAx>
        <c:axId val="751401992"/>
        <c:scaling>
          <c:orientation val="minMax"/>
          <c:max val="48000"/>
          <c:min val="40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Capacity to Secure (GW)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1403304"/>
        <c:crosses val="autoZero"/>
        <c:crossBetween val="midCat"/>
        <c:dispUnits>
          <c:builtInUnit val="thousands"/>
        </c:dispUnits>
      </c:valAx>
      <c:valAx>
        <c:axId val="751403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LOLE (hours)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1401992"/>
        <c:crosses val="autoZero"/>
        <c:crossBetween val="midCat"/>
      </c:valAx>
      <c:spPr>
        <a:noFill/>
        <a:ln>
          <a:noFill/>
        </a:ln>
        <a:effectLst/>
      </c:spPr>
    </c:plotArea>
    <c:legend>
      <c:legendPos val="b"/>
      <c:legendEntry>
        <c:idx val="1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42'!$M$7</c:f>
              <c:strCache>
                <c:ptCount val="1"/>
                <c:pt idx="0">
                  <c:v>ACS Restricted National Demand Out-turn</c:v>
                </c:pt>
              </c:strCache>
            </c:strRef>
          </c:tx>
          <c:spPr>
            <a:ln w="28575" cap="rnd">
              <a:solidFill>
                <a:srgbClr val="F26522"/>
              </a:solidFill>
              <a:round/>
            </a:ln>
            <a:effectLst/>
          </c:spPr>
          <c:marker>
            <c:symbol val="none"/>
          </c:marker>
          <c:cat>
            <c:strRef>
              <c:f>'Figure 42'!$N$5:$AB$5</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'Figure 42'!$N$7:$AB$7</c:f>
              <c:numCache>
                <c:formatCode>0.0</c:formatCode>
                <c:ptCount val="15"/>
                <c:pt idx="0">
                  <c:v>57.4</c:v>
                </c:pt>
                <c:pt idx="1">
                  <c:v>57.2</c:v>
                </c:pt>
                <c:pt idx="2">
                  <c:v>57.1</c:v>
                </c:pt>
                <c:pt idx="3">
                  <c:v>55.4</c:v>
                </c:pt>
                <c:pt idx="4">
                  <c:v>54.7</c:v>
                </c:pt>
                <c:pt idx="5">
                  <c:v>53.7</c:v>
                </c:pt>
                <c:pt idx="6">
                  <c:v>53</c:v>
                </c:pt>
                <c:pt idx="7">
                  <c:v>51.1</c:v>
                </c:pt>
                <c:pt idx="8">
                  <c:v>50.3</c:v>
                </c:pt>
                <c:pt idx="9">
                  <c:v>49.4</c:v>
                </c:pt>
                <c:pt idx="10">
                  <c:v>47.6</c:v>
                </c:pt>
                <c:pt idx="11">
                  <c:v>46.4</c:v>
                </c:pt>
                <c:pt idx="12">
                  <c:v>45.8</c:v>
                </c:pt>
                <c:pt idx="13">
                  <c:v>46.9</c:v>
                </c:pt>
                <c:pt idx="14">
                  <c:v>43.5</c:v>
                </c:pt>
              </c:numCache>
            </c:numRef>
          </c:val>
          <c:smooth val="0"/>
          <c:extLst>
            <c:ext xmlns:c16="http://schemas.microsoft.com/office/drawing/2014/chart" uri="{C3380CC4-5D6E-409C-BE32-E72D297353CC}">
              <c16:uniqueId val="{00000001-93F3-43F7-94D1-8C6C4DF85FBB}"/>
            </c:ext>
          </c:extLst>
        </c:ser>
        <c:ser>
          <c:idx val="2"/>
          <c:order val="1"/>
          <c:tx>
            <c:strRef>
              <c:f>'Figure 42'!$M$8</c:f>
              <c:strCache>
                <c:ptCount val="1"/>
                <c:pt idx="0">
                  <c:v>SYS/FES Base View Restricted National Demand</c:v>
                </c:pt>
              </c:strCache>
            </c:strRef>
          </c:tx>
          <c:spPr>
            <a:ln w="28575" cap="rnd">
              <a:solidFill>
                <a:srgbClr val="0079C1"/>
              </a:solidFill>
              <a:prstDash val="dash"/>
              <a:round/>
            </a:ln>
            <a:effectLst/>
          </c:spPr>
          <c:marker>
            <c:symbol val="none"/>
          </c:marker>
          <c:cat>
            <c:strRef>
              <c:f>'Figure 42'!$N$5:$AB$5</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'Figure 42'!$N$8:$AB$8</c:f>
              <c:numCache>
                <c:formatCode>0.0</c:formatCode>
                <c:ptCount val="15"/>
                <c:pt idx="0">
                  <c:v>59.3</c:v>
                </c:pt>
                <c:pt idx="1">
                  <c:v>55.5</c:v>
                </c:pt>
                <c:pt idx="2">
                  <c:v>57</c:v>
                </c:pt>
                <c:pt idx="3">
                  <c:v>57.5</c:v>
                </c:pt>
                <c:pt idx="4">
                  <c:v>55.4</c:v>
                </c:pt>
                <c:pt idx="5">
                  <c:v>55.3</c:v>
                </c:pt>
                <c:pt idx="6">
                  <c:v>53.3</c:v>
                </c:pt>
                <c:pt idx="7">
                  <c:v>53.2</c:v>
                </c:pt>
                <c:pt idx="8">
                  <c:v>51.1</c:v>
                </c:pt>
                <c:pt idx="9">
                  <c:v>50.1</c:v>
                </c:pt>
                <c:pt idx="10">
                  <c:v>47.4</c:v>
                </c:pt>
                <c:pt idx="11">
                  <c:v>45.1</c:v>
                </c:pt>
                <c:pt idx="12">
                  <c:v>44.7</c:v>
                </c:pt>
                <c:pt idx="13">
                  <c:v>45</c:v>
                </c:pt>
                <c:pt idx="14">
                  <c:v>44.7</c:v>
                </c:pt>
              </c:numCache>
            </c:numRef>
          </c:val>
          <c:smooth val="0"/>
          <c:extLst>
            <c:ext xmlns:c16="http://schemas.microsoft.com/office/drawing/2014/chart" uri="{C3380CC4-5D6E-409C-BE32-E72D297353CC}">
              <c16:uniqueId val="{00000002-93F3-43F7-94D1-8C6C4DF85FBB}"/>
            </c:ext>
          </c:extLst>
        </c:ser>
        <c:dLbls>
          <c:showLegendKey val="0"/>
          <c:showVal val="0"/>
          <c:showCatName val="0"/>
          <c:showSerName val="0"/>
          <c:showPercent val="0"/>
          <c:showBubbleSize val="0"/>
        </c:dLbls>
        <c:smooth val="0"/>
        <c:axId val="549426680"/>
        <c:axId val="549419792"/>
      </c:lineChart>
      <c:dateAx>
        <c:axId val="549426680"/>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0"/>
        <c:lblOffset val="100"/>
        <c:baseTimeUnit val="days"/>
        <c:majorUnit val="1"/>
      </c:dateAx>
      <c:valAx>
        <c:axId val="549419792"/>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t>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valAx>
      <c:spPr>
        <a:noFill/>
        <a:ln>
          <a:noFill/>
        </a:ln>
        <a:effectLst/>
      </c:spPr>
    </c:plotArea>
    <c:legend>
      <c:legendPos val="b"/>
      <c:layout>
        <c:manualLayout>
          <c:xMode val="edge"/>
          <c:yMode val="edge"/>
          <c:x val="0.10612350644520803"/>
          <c:y val="0.84567486216600884"/>
          <c:w val="0.84655404577225624"/>
          <c:h val="0.129551411609990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43'!$M$6</c:f>
              <c:strCache>
                <c:ptCount val="1"/>
                <c:pt idx="0">
                  <c:v>Base Case</c:v>
                </c:pt>
              </c:strCache>
            </c:strRef>
          </c:tx>
          <c:spPr>
            <a:ln w="28575" cap="rnd">
              <a:solidFill>
                <a:srgbClr val="CD328A"/>
              </a:solidFill>
              <a:round/>
            </a:ln>
            <a:effectLst/>
          </c:spPr>
          <c:marker>
            <c:symbol val="none"/>
          </c:marker>
          <c:cat>
            <c:strRef>
              <c:f>'Figure 43'!$N$5:$AC$5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43'!$N$6:$AC$6</c:f>
              <c:numCache>
                <c:formatCode>0.0</c:formatCode>
                <c:ptCount val="16"/>
                <c:pt idx="0">
                  <c:v>285</c:v>
                </c:pt>
                <c:pt idx="1">
                  <c:v>286</c:v>
                </c:pt>
                <c:pt idx="2">
                  <c:v>288</c:v>
                </c:pt>
                <c:pt idx="3">
                  <c:v>296</c:v>
                </c:pt>
                <c:pt idx="4">
                  <c:v>304</c:v>
                </c:pt>
                <c:pt idx="5">
                  <c:v>312</c:v>
                </c:pt>
                <c:pt idx="6">
                  <c:v>311</c:v>
                </c:pt>
                <c:pt idx="7">
                  <c:v>319</c:v>
                </c:pt>
                <c:pt idx="8">
                  <c:v>328</c:v>
                </c:pt>
                <c:pt idx="9">
                  <c:v>341</c:v>
                </c:pt>
                <c:pt idx="10">
                  <c:v>356</c:v>
                </c:pt>
                <c:pt idx="11">
                  <c:v>370</c:v>
                </c:pt>
                <c:pt idx="12">
                  <c:v>386</c:v>
                </c:pt>
                <c:pt idx="13">
                  <c:v>403</c:v>
                </c:pt>
                <c:pt idx="14">
                  <c:v>422</c:v>
                </c:pt>
                <c:pt idx="15">
                  <c:v>445</c:v>
                </c:pt>
              </c:numCache>
            </c:numRef>
          </c:val>
          <c:smooth val="0"/>
          <c:extLst>
            <c:ext xmlns:c16="http://schemas.microsoft.com/office/drawing/2014/chart" uri="{C3380CC4-5D6E-409C-BE32-E72D297353CC}">
              <c16:uniqueId val="{00000000-C0D9-4689-BDF2-089C4D2CDA86}"/>
            </c:ext>
          </c:extLst>
        </c:ser>
        <c:ser>
          <c:idx val="1"/>
          <c:order val="1"/>
          <c:tx>
            <c:strRef>
              <c:f>'Figure 43'!$M$7</c:f>
              <c:strCache>
                <c:ptCount val="1"/>
                <c:pt idx="0">
                  <c:v>Consumer Transformation</c:v>
                </c:pt>
              </c:strCache>
            </c:strRef>
          </c:tx>
          <c:spPr>
            <a:ln w="28575" cap="rnd">
              <a:solidFill>
                <a:srgbClr val="FFBF22"/>
              </a:solidFill>
              <a:round/>
            </a:ln>
            <a:effectLst/>
          </c:spPr>
          <c:marker>
            <c:symbol val="none"/>
          </c:marker>
          <c:cat>
            <c:strRef>
              <c:f>'Figure 43'!$N$5:$AC$5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43'!$N$7:$AC$7</c:f>
              <c:numCache>
                <c:formatCode>0.0</c:formatCode>
                <c:ptCount val="16"/>
                <c:pt idx="0">
                  <c:v>285</c:v>
                </c:pt>
                <c:pt idx="1">
                  <c:v>282</c:v>
                </c:pt>
                <c:pt idx="2">
                  <c:v>283</c:v>
                </c:pt>
                <c:pt idx="3">
                  <c:v>286</c:v>
                </c:pt>
                <c:pt idx="4">
                  <c:v>293</c:v>
                </c:pt>
                <c:pt idx="5">
                  <c:v>303</c:v>
                </c:pt>
                <c:pt idx="6">
                  <c:v>316</c:v>
                </c:pt>
                <c:pt idx="7">
                  <c:v>333</c:v>
                </c:pt>
                <c:pt idx="8">
                  <c:v>352</c:v>
                </c:pt>
                <c:pt idx="9">
                  <c:v>374</c:v>
                </c:pt>
                <c:pt idx="10">
                  <c:v>400</c:v>
                </c:pt>
                <c:pt idx="11">
                  <c:v>426</c:v>
                </c:pt>
                <c:pt idx="12">
                  <c:v>453</c:v>
                </c:pt>
                <c:pt idx="13">
                  <c:v>480</c:v>
                </c:pt>
                <c:pt idx="14">
                  <c:v>508</c:v>
                </c:pt>
                <c:pt idx="15">
                  <c:v>530</c:v>
                </c:pt>
              </c:numCache>
            </c:numRef>
          </c:val>
          <c:smooth val="0"/>
          <c:extLst>
            <c:ext xmlns:c16="http://schemas.microsoft.com/office/drawing/2014/chart" uri="{C3380CC4-5D6E-409C-BE32-E72D297353CC}">
              <c16:uniqueId val="{00000001-C0D9-4689-BDF2-089C4D2CDA86}"/>
            </c:ext>
          </c:extLst>
        </c:ser>
        <c:ser>
          <c:idx val="2"/>
          <c:order val="2"/>
          <c:tx>
            <c:strRef>
              <c:f>'Figure 43'!$M$8</c:f>
              <c:strCache>
                <c:ptCount val="1"/>
                <c:pt idx="0">
                  <c:v>System Transformation</c:v>
                </c:pt>
              </c:strCache>
            </c:strRef>
          </c:tx>
          <c:spPr>
            <a:ln w="28575" cap="rnd">
              <a:solidFill>
                <a:srgbClr val="5BCBF5"/>
              </a:solidFill>
              <a:prstDash val="dash"/>
              <a:round/>
            </a:ln>
            <a:effectLst/>
          </c:spPr>
          <c:marker>
            <c:symbol val="none"/>
          </c:marker>
          <c:cat>
            <c:strRef>
              <c:f>'Figure 43'!$N$5:$AC$5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43'!$N$8:$AC$8</c:f>
              <c:numCache>
                <c:formatCode>0.0</c:formatCode>
                <c:ptCount val="16"/>
                <c:pt idx="0">
                  <c:v>291</c:v>
                </c:pt>
                <c:pt idx="1">
                  <c:v>289</c:v>
                </c:pt>
                <c:pt idx="2">
                  <c:v>290</c:v>
                </c:pt>
                <c:pt idx="3">
                  <c:v>294</c:v>
                </c:pt>
                <c:pt idx="4">
                  <c:v>300</c:v>
                </c:pt>
                <c:pt idx="5">
                  <c:v>305</c:v>
                </c:pt>
                <c:pt idx="6">
                  <c:v>311</c:v>
                </c:pt>
                <c:pt idx="7">
                  <c:v>319</c:v>
                </c:pt>
                <c:pt idx="8">
                  <c:v>328</c:v>
                </c:pt>
                <c:pt idx="9">
                  <c:v>341</c:v>
                </c:pt>
                <c:pt idx="10">
                  <c:v>356</c:v>
                </c:pt>
                <c:pt idx="11">
                  <c:v>370</c:v>
                </c:pt>
                <c:pt idx="12">
                  <c:v>386</c:v>
                </c:pt>
                <c:pt idx="13">
                  <c:v>403</c:v>
                </c:pt>
                <c:pt idx="14">
                  <c:v>422</c:v>
                </c:pt>
                <c:pt idx="15">
                  <c:v>445</c:v>
                </c:pt>
              </c:numCache>
            </c:numRef>
          </c:val>
          <c:smooth val="0"/>
          <c:extLst>
            <c:ext xmlns:c16="http://schemas.microsoft.com/office/drawing/2014/chart" uri="{C3380CC4-5D6E-409C-BE32-E72D297353CC}">
              <c16:uniqueId val="{00000002-C0D9-4689-BDF2-089C4D2CDA86}"/>
            </c:ext>
          </c:extLst>
        </c:ser>
        <c:ser>
          <c:idx val="3"/>
          <c:order val="3"/>
          <c:tx>
            <c:strRef>
              <c:f>'Figure 43'!$M$9</c:f>
              <c:strCache>
                <c:ptCount val="1"/>
                <c:pt idx="0">
                  <c:v>Leading the Way</c:v>
                </c:pt>
              </c:strCache>
            </c:strRef>
          </c:tx>
          <c:spPr>
            <a:ln w="28575" cap="rnd">
              <a:solidFill>
                <a:srgbClr val="C2CD23"/>
              </a:solidFill>
              <a:round/>
            </a:ln>
            <a:effectLst/>
          </c:spPr>
          <c:marker>
            <c:symbol val="none"/>
          </c:marker>
          <c:cat>
            <c:strRef>
              <c:f>'Figure 43'!$N$5:$AC$5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43'!$N$9:$AC$9</c:f>
              <c:numCache>
                <c:formatCode>0.0</c:formatCode>
                <c:ptCount val="16"/>
                <c:pt idx="0">
                  <c:v>280</c:v>
                </c:pt>
                <c:pt idx="1">
                  <c:v>276</c:v>
                </c:pt>
                <c:pt idx="2">
                  <c:v>281</c:v>
                </c:pt>
                <c:pt idx="3">
                  <c:v>291</c:v>
                </c:pt>
                <c:pt idx="4">
                  <c:v>303</c:v>
                </c:pt>
                <c:pt idx="5">
                  <c:v>316</c:v>
                </c:pt>
                <c:pt idx="6">
                  <c:v>336</c:v>
                </c:pt>
                <c:pt idx="7">
                  <c:v>359</c:v>
                </c:pt>
                <c:pt idx="8">
                  <c:v>383</c:v>
                </c:pt>
                <c:pt idx="9">
                  <c:v>406</c:v>
                </c:pt>
                <c:pt idx="10">
                  <c:v>429</c:v>
                </c:pt>
                <c:pt idx="11">
                  <c:v>453</c:v>
                </c:pt>
                <c:pt idx="12">
                  <c:v>472</c:v>
                </c:pt>
                <c:pt idx="13">
                  <c:v>489</c:v>
                </c:pt>
                <c:pt idx="14">
                  <c:v>507</c:v>
                </c:pt>
                <c:pt idx="15">
                  <c:v>523</c:v>
                </c:pt>
              </c:numCache>
            </c:numRef>
          </c:val>
          <c:smooth val="0"/>
          <c:extLst>
            <c:ext xmlns:c16="http://schemas.microsoft.com/office/drawing/2014/chart" uri="{C3380CC4-5D6E-409C-BE32-E72D297353CC}">
              <c16:uniqueId val="{00000003-C0D9-4689-BDF2-089C4D2CDA86}"/>
            </c:ext>
          </c:extLst>
        </c:ser>
        <c:ser>
          <c:idx val="4"/>
          <c:order val="4"/>
          <c:tx>
            <c:strRef>
              <c:f>'Figure 43'!$M$10</c:f>
              <c:strCache>
                <c:ptCount val="1"/>
                <c:pt idx="0">
                  <c:v>Falling Short</c:v>
                </c:pt>
              </c:strCache>
            </c:strRef>
          </c:tx>
          <c:spPr>
            <a:ln w="28575" cap="rnd">
              <a:solidFill>
                <a:srgbClr val="827B7A"/>
              </a:solidFill>
              <a:round/>
            </a:ln>
            <a:effectLst/>
          </c:spPr>
          <c:marker>
            <c:symbol val="none"/>
          </c:marker>
          <c:cat>
            <c:strRef>
              <c:f>'Figure 43'!$N$5:$AC$5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43'!$N$10:$AC$10</c:f>
              <c:numCache>
                <c:formatCode>0.0</c:formatCode>
                <c:ptCount val="16"/>
                <c:pt idx="0">
                  <c:v>300</c:v>
                </c:pt>
                <c:pt idx="1">
                  <c:v>302</c:v>
                </c:pt>
                <c:pt idx="2">
                  <c:v>304</c:v>
                </c:pt>
                <c:pt idx="3">
                  <c:v>306</c:v>
                </c:pt>
                <c:pt idx="4">
                  <c:v>308</c:v>
                </c:pt>
                <c:pt idx="5">
                  <c:v>311</c:v>
                </c:pt>
                <c:pt idx="6">
                  <c:v>316</c:v>
                </c:pt>
                <c:pt idx="7">
                  <c:v>321</c:v>
                </c:pt>
                <c:pt idx="8">
                  <c:v>328</c:v>
                </c:pt>
                <c:pt idx="9">
                  <c:v>336</c:v>
                </c:pt>
                <c:pt idx="10">
                  <c:v>345</c:v>
                </c:pt>
                <c:pt idx="11">
                  <c:v>355</c:v>
                </c:pt>
                <c:pt idx="12">
                  <c:v>366</c:v>
                </c:pt>
                <c:pt idx="13">
                  <c:v>378</c:v>
                </c:pt>
                <c:pt idx="14">
                  <c:v>391</c:v>
                </c:pt>
                <c:pt idx="15">
                  <c:v>403</c:v>
                </c:pt>
              </c:numCache>
            </c:numRef>
          </c:val>
          <c:smooth val="0"/>
          <c:extLst>
            <c:ext xmlns:c16="http://schemas.microsoft.com/office/drawing/2014/chart" uri="{C3380CC4-5D6E-409C-BE32-E72D297353CC}">
              <c16:uniqueId val="{00000004-C0D9-4689-BDF2-089C4D2CDA86}"/>
            </c:ext>
          </c:extLst>
        </c:ser>
        <c:dLbls>
          <c:showLegendKey val="0"/>
          <c:showVal val="0"/>
          <c:showCatName val="0"/>
          <c:showSerName val="0"/>
          <c:showPercent val="0"/>
          <c:showBubbleSize val="0"/>
        </c:dLbls>
        <c:smooth val="0"/>
        <c:axId val="549426680"/>
        <c:axId val="549419792"/>
      </c:lineChart>
      <c:catAx>
        <c:axId val="54942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1"/>
        <c:lblAlgn val="ctr"/>
        <c:lblOffset val="100"/>
        <c:noMultiLvlLbl val="0"/>
      </c:catAx>
      <c:valAx>
        <c:axId val="549419792"/>
        <c:scaling>
          <c:orientation val="minMax"/>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t>TWh</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valAx>
      <c:spPr>
        <a:noFill/>
        <a:ln>
          <a:noFill/>
        </a:ln>
        <a:effectLst/>
      </c:spPr>
    </c:plotArea>
    <c:legend>
      <c:legendPos val="b"/>
      <c:layout>
        <c:manualLayout>
          <c:xMode val="edge"/>
          <c:yMode val="edge"/>
          <c:x val="0.10612350644520803"/>
          <c:y val="0.84567486216600884"/>
          <c:w val="0.84655404577225624"/>
          <c:h val="0.129551411609990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588569666946486E-2"/>
          <c:y val="5.1715515173161447E-2"/>
          <c:w val="0.90758081892125253"/>
          <c:h val="0.65553786920261758"/>
        </c:manualLayout>
      </c:layout>
      <c:lineChart>
        <c:grouping val="standard"/>
        <c:varyColors val="0"/>
        <c:ser>
          <c:idx val="2"/>
          <c:order val="0"/>
          <c:tx>
            <c:strRef>
              <c:f>'Figure 44'!$M$8</c:f>
              <c:strCache>
                <c:ptCount val="1"/>
                <c:pt idx="0">
                  <c:v>Base Case</c:v>
                </c:pt>
              </c:strCache>
            </c:strRef>
          </c:tx>
          <c:spPr>
            <a:ln w="28575" cap="rnd">
              <a:solidFill>
                <a:srgbClr val="CE328A"/>
              </a:solidFill>
              <a:round/>
            </a:ln>
            <a:effectLst/>
          </c:spPr>
          <c:marker>
            <c:symbol val="none"/>
          </c:marker>
          <c:cat>
            <c:strRef>
              <c:f>'Figure 44'!$O$5:$AC$5</c:f>
              <c:strCache>
                <c:ptCount val="15"/>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strCache>
            </c:strRef>
          </c:cat>
          <c:val>
            <c:numRef>
              <c:f>'Figure 44'!$O$8:$AC$8</c:f>
              <c:numCache>
                <c:formatCode>0.0</c:formatCode>
                <c:ptCount val="15"/>
                <c:pt idx="0">
                  <c:v>103.53338698051795</c:v>
                </c:pt>
                <c:pt idx="1">
                  <c:v>105.35685067174018</c:v>
                </c:pt>
                <c:pt idx="2">
                  <c:v>112.86030672332849</c:v>
                </c:pt>
                <c:pt idx="3">
                  <c:v>123.82691757531735</c:v>
                </c:pt>
                <c:pt idx="4">
                  <c:v>121.2109301845307</c:v>
                </c:pt>
                <c:pt idx="5">
                  <c:v>130.66702025947112</c:v>
                </c:pt>
                <c:pt idx="6">
                  <c:v>135.11934135400668</c:v>
                </c:pt>
                <c:pt idx="7">
                  <c:v>147.90034689652686</c:v>
                </c:pt>
                <c:pt idx="8">
                  <c:v>154.55613648228149</c:v>
                </c:pt>
                <c:pt idx="9">
                  <c:v>162.40113039031718</c:v>
                </c:pt>
                <c:pt idx="10">
                  <c:v>170.36615445635798</c:v>
                </c:pt>
                <c:pt idx="11">
                  <c:v>176.71630724559805</c:v>
                </c:pt>
                <c:pt idx="12">
                  <c:v>192.58307846058051</c:v>
                </c:pt>
                <c:pt idx="13">
                  <c:v>201.03185746873882</c:v>
                </c:pt>
                <c:pt idx="14">
                  <c:v>208.92819154940577</c:v>
                </c:pt>
              </c:numCache>
            </c:numRef>
          </c:val>
          <c:smooth val="0"/>
          <c:extLst>
            <c:ext xmlns:c16="http://schemas.microsoft.com/office/drawing/2014/chart" uri="{C3380CC4-5D6E-409C-BE32-E72D297353CC}">
              <c16:uniqueId val="{00000012-3520-43B8-BF98-8C3BF4A97BF5}"/>
            </c:ext>
          </c:extLst>
        </c:ser>
        <c:ser>
          <c:idx val="5"/>
          <c:order val="1"/>
          <c:tx>
            <c:strRef>
              <c:f>'Figure 44'!$M$11</c:f>
              <c:strCache>
                <c:ptCount val="1"/>
                <c:pt idx="0">
                  <c:v>Consumer Transformation</c:v>
                </c:pt>
              </c:strCache>
            </c:strRef>
          </c:tx>
          <c:spPr>
            <a:ln w="28575" cap="rnd">
              <a:solidFill>
                <a:srgbClr val="FFBF22"/>
              </a:solidFill>
              <a:round/>
            </a:ln>
            <a:effectLst/>
          </c:spPr>
          <c:marker>
            <c:symbol val="none"/>
          </c:marker>
          <c:cat>
            <c:strRef>
              <c:f>'Figure 44'!$O$5:$AC$5</c:f>
              <c:strCache>
                <c:ptCount val="15"/>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strCache>
            </c:strRef>
          </c:cat>
          <c:val>
            <c:numRef>
              <c:f>'Figure 44'!$O$11:$AC$11</c:f>
              <c:numCache>
                <c:formatCode>0.0</c:formatCode>
                <c:ptCount val="15"/>
                <c:pt idx="0">
                  <c:v>103.33211005381362</c:v>
                </c:pt>
                <c:pt idx="1">
                  <c:v>108.53087026762083</c:v>
                </c:pt>
                <c:pt idx="2">
                  <c:v>119.08007916433711</c:v>
                </c:pt>
                <c:pt idx="3">
                  <c:v>126.51541625921342</c:v>
                </c:pt>
                <c:pt idx="4">
                  <c:v>129.38464161738486</c:v>
                </c:pt>
                <c:pt idx="5">
                  <c:v>136.78793199523048</c:v>
                </c:pt>
                <c:pt idx="6">
                  <c:v>148.24882525964222</c:v>
                </c:pt>
                <c:pt idx="7">
                  <c:v>161.54446392447161</c:v>
                </c:pt>
                <c:pt idx="8">
                  <c:v>173.05461775384964</c:v>
                </c:pt>
                <c:pt idx="9">
                  <c:v>183.75716171348722</c:v>
                </c:pt>
                <c:pt idx="10">
                  <c:v>193.3821300939295</c:v>
                </c:pt>
                <c:pt idx="11">
                  <c:v>214.61570681044691</c:v>
                </c:pt>
                <c:pt idx="12">
                  <c:v>230.73783621036219</c:v>
                </c:pt>
                <c:pt idx="13">
                  <c:v>236.37988755709051</c:v>
                </c:pt>
                <c:pt idx="14">
                  <c:v>250.29037621283217</c:v>
                </c:pt>
              </c:numCache>
            </c:numRef>
          </c:val>
          <c:smooth val="0"/>
          <c:extLst>
            <c:ext xmlns:c16="http://schemas.microsoft.com/office/drawing/2014/chart" uri="{C3380CC4-5D6E-409C-BE32-E72D297353CC}">
              <c16:uniqueId val="{00000015-3520-43B8-BF98-8C3BF4A97BF5}"/>
            </c:ext>
          </c:extLst>
        </c:ser>
        <c:ser>
          <c:idx val="8"/>
          <c:order val="2"/>
          <c:tx>
            <c:strRef>
              <c:f>'Figure 44'!$M$14</c:f>
              <c:strCache>
                <c:ptCount val="1"/>
                <c:pt idx="0">
                  <c:v>System Transformation</c:v>
                </c:pt>
              </c:strCache>
            </c:strRef>
          </c:tx>
          <c:spPr>
            <a:ln w="28575" cap="rnd">
              <a:solidFill>
                <a:srgbClr val="5BCBF5"/>
              </a:solidFill>
              <a:prstDash val="dash"/>
              <a:round/>
            </a:ln>
            <a:effectLst/>
          </c:spPr>
          <c:marker>
            <c:symbol val="none"/>
          </c:marker>
          <c:cat>
            <c:strRef>
              <c:f>'Figure 44'!$O$5:$AC$5</c:f>
              <c:strCache>
                <c:ptCount val="15"/>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strCache>
            </c:strRef>
          </c:cat>
          <c:val>
            <c:numRef>
              <c:f>'Figure 44'!$O$14:$AC$14</c:f>
              <c:numCache>
                <c:formatCode>0.0</c:formatCode>
                <c:ptCount val="15"/>
                <c:pt idx="0">
                  <c:v>102.51820431309939</c:v>
                </c:pt>
                <c:pt idx="1">
                  <c:v>103.31623665124107</c:v>
                </c:pt>
                <c:pt idx="2">
                  <c:v>110.88013146274042</c:v>
                </c:pt>
                <c:pt idx="3">
                  <c:v>122.69923219584965</c:v>
                </c:pt>
                <c:pt idx="4">
                  <c:v>119.90564233858092</c:v>
                </c:pt>
                <c:pt idx="5">
                  <c:v>128.60991492613778</c:v>
                </c:pt>
                <c:pt idx="6">
                  <c:v>132.96223602067334</c:v>
                </c:pt>
                <c:pt idx="7">
                  <c:v>145.74324156319352</c:v>
                </c:pt>
                <c:pt idx="8">
                  <c:v>152.29903114894813</c:v>
                </c:pt>
                <c:pt idx="9">
                  <c:v>160.62102505698385</c:v>
                </c:pt>
                <c:pt idx="10">
                  <c:v>168.45704912302466</c:v>
                </c:pt>
                <c:pt idx="11">
                  <c:v>174.80720191226473</c:v>
                </c:pt>
                <c:pt idx="12">
                  <c:v>190.67797312724718</c:v>
                </c:pt>
                <c:pt idx="13">
                  <c:v>199.12675213540547</c:v>
                </c:pt>
                <c:pt idx="14">
                  <c:v>206.48308621607242</c:v>
                </c:pt>
              </c:numCache>
            </c:numRef>
          </c:val>
          <c:smooth val="0"/>
          <c:extLst>
            <c:ext xmlns:c16="http://schemas.microsoft.com/office/drawing/2014/chart" uri="{C3380CC4-5D6E-409C-BE32-E72D297353CC}">
              <c16:uniqueId val="{00000018-3520-43B8-BF98-8C3BF4A97BF5}"/>
            </c:ext>
          </c:extLst>
        </c:ser>
        <c:ser>
          <c:idx val="11"/>
          <c:order val="3"/>
          <c:tx>
            <c:strRef>
              <c:f>'Figure 44'!$M$17</c:f>
              <c:strCache>
                <c:ptCount val="1"/>
                <c:pt idx="0">
                  <c:v>Leading the Way</c:v>
                </c:pt>
              </c:strCache>
            </c:strRef>
          </c:tx>
          <c:spPr>
            <a:ln w="28575" cap="rnd">
              <a:solidFill>
                <a:srgbClr val="C2CD23"/>
              </a:solidFill>
              <a:round/>
            </a:ln>
            <a:effectLst/>
          </c:spPr>
          <c:marker>
            <c:symbol val="none"/>
          </c:marker>
          <c:cat>
            <c:strRef>
              <c:f>'Figure 44'!$O$5:$AC$5</c:f>
              <c:strCache>
                <c:ptCount val="15"/>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strCache>
            </c:strRef>
          </c:cat>
          <c:val>
            <c:numRef>
              <c:f>'Figure 44'!$O$17:$AC$17</c:f>
              <c:numCache>
                <c:formatCode>0.0</c:formatCode>
                <c:ptCount val="15"/>
                <c:pt idx="0">
                  <c:v>106.87787405304364</c:v>
                </c:pt>
                <c:pt idx="1">
                  <c:v>117.32309283634858</c:v>
                </c:pt>
                <c:pt idx="2">
                  <c:v>125.19593154953347</c:v>
                </c:pt>
                <c:pt idx="3">
                  <c:v>137.08200825038014</c:v>
                </c:pt>
                <c:pt idx="4">
                  <c:v>132.09471291594375</c:v>
                </c:pt>
                <c:pt idx="5">
                  <c:v>145.2580371856825</c:v>
                </c:pt>
                <c:pt idx="6">
                  <c:v>159.93144028845856</c:v>
                </c:pt>
                <c:pt idx="7">
                  <c:v>172.18796950302124</c:v>
                </c:pt>
                <c:pt idx="8">
                  <c:v>186.26392163639139</c:v>
                </c:pt>
                <c:pt idx="9">
                  <c:v>197.36257516134975</c:v>
                </c:pt>
                <c:pt idx="10">
                  <c:v>223.67547799114982</c:v>
                </c:pt>
                <c:pt idx="11">
                  <c:v>237.98088275221301</c:v>
                </c:pt>
                <c:pt idx="12">
                  <c:v>246.4112961709771</c:v>
                </c:pt>
                <c:pt idx="13">
                  <c:v>262.43960689954872</c:v>
                </c:pt>
                <c:pt idx="14">
                  <c:v>270.7041422963681</c:v>
                </c:pt>
              </c:numCache>
            </c:numRef>
          </c:val>
          <c:smooth val="0"/>
          <c:extLst>
            <c:ext xmlns:c16="http://schemas.microsoft.com/office/drawing/2014/chart" uri="{C3380CC4-5D6E-409C-BE32-E72D297353CC}">
              <c16:uniqueId val="{0000001B-3520-43B8-BF98-8C3BF4A97BF5}"/>
            </c:ext>
          </c:extLst>
        </c:ser>
        <c:ser>
          <c:idx val="14"/>
          <c:order val="4"/>
          <c:tx>
            <c:strRef>
              <c:f>'Figure 44'!$M$20</c:f>
              <c:strCache>
                <c:ptCount val="1"/>
                <c:pt idx="0">
                  <c:v>Falling Short</c:v>
                </c:pt>
              </c:strCache>
            </c:strRef>
          </c:tx>
          <c:spPr>
            <a:ln w="28575" cap="rnd">
              <a:solidFill>
                <a:srgbClr val="827B7A"/>
              </a:solidFill>
              <a:round/>
            </a:ln>
            <a:effectLst/>
          </c:spPr>
          <c:marker>
            <c:symbol val="none"/>
          </c:marker>
          <c:cat>
            <c:strRef>
              <c:f>'Figure 44'!$O$5:$AC$5</c:f>
              <c:strCache>
                <c:ptCount val="15"/>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strCache>
            </c:strRef>
          </c:cat>
          <c:val>
            <c:numRef>
              <c:f>'Figure 44'!$O$20:$AC$20</c:f>
              <c:numCache>
                <c:formatCode>0.0</c:formatCode>
                <c:ptCount val="15"/>
                <c:pt idx="0">
                  <c:v>102.23924574944388</c:v>
                </c:pt>
                <c:pt idx="1">
                  <c:v>103.24258080457369</c:v>
                </c:pt>
                <c:pt idx="2">
                  <c:v>105.15628544148984</c:v>
                </c:pt>
                <c:pt idx="3">
                  <c:v>108.85066957535571</c:v>
                </c:pt>
                <c:pt idx="4">
                  <c:v>113.70456567870531</c:v>
                </c:pt>
                <c:pt idx="5">
                  <c:v>119.55477060146021</c:v>
                </c:pt>
                <c:pt idx="6">
                  <c:v>126.50475412934141</c:v>
                </c:pt>
                <c:pt idx="7">
                  <c:v>133.41386657916988</c:v>
                </c:pt>
                <c:pt idx="8">
                  <c:v>136.79441548086891</c:v>
                </c:pt>
                <c:pt idx="9">
                  <c:v>143.49529631982631</c:v>
                </c:pt>
                <c:pt idx="10">
                  <c:v>149.12659920823671</c:v>
                </c:pt>
                <c:pt idx="11">
                  <c:v>156.84801973272508</c:v>
                </c:pt>
                <c:pt idx="12">
                  <c:v>161.83984364050832</c:v>
                </c:pt>
                <c:pt idx="13">
                  <c:v>174.13612909632718</c:v>
                </c:pt>
                <c:pt idx="14">
                  <c:v>183.36644913568648</c:v>
                </c:pt>
              </c:numCache>
            </c:numRef>
          </c:val>
          <c:smooth val="0"/>
          <c:extLst>
            <c:ext xmlns:c16="http://schemas.microsoft.com/office/drawing/2014/chart" uri="{C3380CC4-5D6E-409C-BE32-E72D297353CC}">
              <c16:uniqueId val="{0000001E-3520-43B8-BF98-8C3BF4A97BF5}"/>
            </c:ext>
          </c:extLst>
        </c:ser>
        <c:dLbls>
          <c:showLegendKey val="0"/>
          <c:showVal val="0"/>
          <c:showCatName val="0"/>
          <c:showSerName val="0"/>
          <c:showPercent val="0"/>
          <c:showBubbleSize val="0"/>
        </c:dLbls>
        <c:smooth val="0"/>
        <c:axId val="549426680"/>
        <c:axId val="549419792"/>
      </c:lineChart>
      <c:catAx>
        <c:axId val="54942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1"/>
        <c:lblAlgn val="ctr"/>
        <c:lblOffset val="100"/>
        <c:noMultiLvlLbl val="0"/>
      </c:catAx>
      <c:valAx>
        <c:axId val="549419792"/>
        <c:scaling>
          <c:orientation val="minMax"/>
          <c:max val="280"/>
          <c:min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valAx>
      <c:spPr>
        <a:noFill/>
        <a:ln>
          <a:noFill/>
        </a:ln>
        <a:effectLst/>
      </c:spPr>
    </c:plotArea>
    <c:legend>
      <c:legendPos val="b"/>
      <c:layout>
        <c:manualLayout>
          <c:xMode val="edge"/>
          <c:yMode val="edge"/>
          <c:x val="1.1234501390106844E-2"/>
          <c:y val="0.82224684937337966"/>
          <c:w val="0.98876549860989316"/>
          <c:h val="0.1777531506266203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45'!$F$5</c:f>
              <c:strCache>
                <c:ptCount val="1"/>
                <c:pt idx="0">
                  <c:v>ECR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45'!$E$6:$E$12</c:f>
              <c:strCache>
                <c:ptCount val="7"/>
                <c:pt idx="0">
                  <c:v>AD (including CHP)</c:v>
                </c:pt>
                <c:pt idx="1">
                  <c:v>EfW CHP</c:v>
                </c:pt>
                <c:pt idx="2">
                  <c:v>Geothermal (including CHP)</c:v>
                </c:pt>
                <c:pt idx="3">
                  <c:v>Landfill Gas</c:v>
                </c:pt>
                <c:pt idx="4">
                  <c:v>New Nuclear</c:v>
                </c:pt>
                <c:pt idx="5">
                  <c:v>Sewage Gas</c:v>
                </c:pt>
                <c:pt idx="6">
                  <c:v>Tidal and Wave</c:v>
                </c:pt>
              </c:strCache>
            </c:strRef>
          </c:cat>
          <c:val>
            <c:numRef>
              <c:f>'Figure 45'!$F$6:$F$12</c:f>
              <c:numCache>
                <c:formatCode>0%</c:formatCode>
                <c:ptCount val="7"/>
                <c:pt idx="0">
                  <c:v>0.7</c:v>
                </c:pt>
                <c:pt idx="1">
                  <c:v>0.74</c:v>
                </c:pt>
                <c:pt idx="2">
                  <c:v>0.88518105163226646</c:v>
                </c:pt>
                <c:pt idx="3">
                  <c:v>0.59402725251491384</c:v>
                </c:pt>
                <c:pt idx="4">
                  <c:v>0.9</c:v>
                </c:pt>
                <c:pt idx="5">
                  <c:v>0.48702059406223874</c:v>
                </c:pt>
                <c:pt idx="6">
                  <c:v>0.22</c:v>
                </c:pt>
              </c:numCache>
            </c:numRef>
          </c:val>
          <c:extLst>
            <c:ext xmlns:c16="http://schemas.microsoft.com/office/drawing/2014/chart" uri="{C3380CC4-5D6E-409C-BE32-E72D297353CC}">
              <c16:uniqueId val="{00000001-AEA0-4C01-B8CA-93F6D733EB0E}"/>
            </c:ext>
          </c:extLst>
        </c:ser>
        <c:dLbls>
          <c:showLegendKey val="0"/>
          <c:showVal val="0"/>
          <c:showCatName val="0"/>
          <c:showSerName val="0"/>
          <c:showPercent val="0"/>
          <c:showBubbleSize val="0"/>
        </c:dLbls>
        <c:gapWidth val="245"/>
        <c:overlap val="-29"/>
        <c:axId val="1153932096"/>
        <c:axId val="1153930128"/>
      </c:barChart>
      <c:catAx>
        <c:axId val="115393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53930128"/>
        <c:crosses val="autoZero"/>
        <c:auto val="0"/>
        <c:lblAlgn val="ctr"/>
        <c:lblOffset val="100"/>
        <c:noMultiLvlLbl val="0"/>
      </c:catAx>
      <c:valAx>
        <c:axId val="115393012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Availability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5393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46'!$G$5</c:f>
              <c:strCache>
                <c:ptCount val="1"/>
                <c:pt idx="0">
                  <c:v> 2024/25</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46'!$F$6:$F$8</c:f>
              <c:strCache>
                <c:ptCount val="3"/>
                <c:pt idx="0">
                  <c:v>Interconnector</c:v>
                </c:pt>
                <c:pt idx="1">
                  <c:v>Wind</c:v>
                </c:pt>
                <c:pt idx="2">
                  <c:v>Solar PV</c:v>
                </c:pt>
              </c:strCache>
            </c:strRef>
          </c:cat>
          <c:val>
            <c:numRef>
              <c:f>'Figure 46'!$G$6:$G$8</c:f>
              <c:numCache>
                <c:formatCode>0%</c:formatCode>
                <c:ptCount val="3"/>
                <c:pt idx="0">
                  <c:v>0.74234693877551017</c:v>
                </c:pt>
                <c:pt idx="1">
                  <c:v>0.20785206391121447</c:v>
                </c:pt>
                <c:pt idx="2">
                  <c:v>4.1783153196542348E-2</c:v>
                </c:pt>
              </c:numCache>
            </c:numRef>
          </c:val>
          <c:extLst>
            <c:ext xmlns:c16="http://schemas.microsoft.com/office/drawing/2014/chart" uri="{C3380CC4-5D6E-409C-BE32-E72D297353CC}">
              <c16:uniqueId val="{00000003-B6E9-47F3-A07A-BB8AD84C3A46}"/>
            </c:ext>
          </c:extLst>
        </c:ser>
        <c:ser>
          <c:idx val="1"/>
          <c:order val="1"/>
          <c:tx>
            <c:strRef>
              <c:f>'Figure 46'!$H$5</c:f>
              <c:strCache>
                <c:ptCount val="1"/>
                <c:pt idx="0">
                  <c:v> 2027/28</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46'!$F$6:$F$8</c:f>
              <c:strCache>
                <c:ptCount val="3"/>
                <c:pt idx="0">
                  <c:v>Interconnector</c:v>
                </c:pt>
                <c:pt idx="1">
                  <c:v>Wind</c:v>
                </c:pt>
                <c:pt idx="2">
                  <c:v>Solar PV</c:v>
                </c:pt>
              </c:strCache>
            </c:strRef>
          </c:cat>
          <c:val>
            <c:numRef>
              <c:f>'Figure 46'!$H$6:$H$8</c:f>
              <c:numCache>
                <c:formatCode>0%</c:formatCode>
                <c:ptCount val="3"/>
                <c:pt idx="0">
                  <c:v>0.83220108695652173</c:v>
                </c:pt>
                <c:pt idx="1">
                  <c:v>0.17455254450807053</c:v>
                </c:pt>
                <c:pt idx="2">
                  <c:v>5.6727645359494178E-2</c:v>
                </c:pt>
              </c:numCache>
            </c:numRef>
          </c:val>
          <c:extLst>
            <c:ext xmlns:c16="http://schemas.microsoft.com/office/drawing/2014/chart" uri="{C3380CC4-5D6E-409C-BE32-E72D297353CC}">
              <c16:uniqueId val="{00000004-B6E9-47F3-A07A-BB8AD84C3A46}"/>
            </c:ext>
          </c:extLst>
        </c:ser>
        <c:dLbls>
          <c:showLegendKey val="0"/>
          <c:showVal val="0"/>
          <c:showCatName val="0"/>
          <c:showSerName val="0"/>
          <c:showPercent val="0"/>
          <c:showBubbleSize val="0"/>
        </c:dLbls>
        <c:gapWidth val="219"/>
        <c:overlap val="-27"/>
        <c:axId val="848872112"/>
        <c:axId val="848872440"/>
      </c:barChart>
      <c:catAx>
        <c:axId val="84887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440"/>
        <c:crosses val="autoZero"/>
        <c:auto val="1"/>
        <c:lblAlgn val="ctr"/>
        <c:lblOffset val="100"/>
        <c:noMultiLvlLbl val="0"/>
      </c:catAx>
      <c:valAx>
        <c:axId val="848872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Equivalent firm capacity (EFC)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112"/>
        <c:crosses val="autoZero"/>
        <c:crossBetween val="between"/>
      </c:valAx>
      <c:spPr>
        <a:noFill/>
        <a:ln>
          <a:noFill/>
        </a:ln>
        <a:effectLst/>
      </c:spPr>
    </c:plotArea>
    <c:legend>
      <c:legendPos val="b"/>
      <c:layout>
        <c:manualLayout>
          <c:xMode val="edge"/>
          <c:yMode val="edge"/>
          <c:x val="0.11760773873049271"/>
          <c:y val="0.84954929669447965"/>
          <c:w val="0.73021811704564021"/>
          <c:h val="7.8742462362347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47'!$M$6</c:f>
              <c:strCache>
                <c:ptCount val="1"/>
                <c:pt idx="0">
                  <c:v>Coal</c:v>
                </c:pt>
              </c:strCache>
            </c:strRef>
          </c:tx>
          <c:spPr>
            <a:ln w="28575" cap="rnd">
              <a:solidFill>
                <a:schemeClr val="tx1"/>
              </a:solidFill>
              <a:round/>
            </a:ln>
            <a:effectLst/>
          </c:spPr>
          <c:marker>
            <c:symbol val="none"/>
          </c:marker>
          <c:cat>
            <c:strRef>
              <c:f>'Figure 47'!$N$5:$T$5</c:f>
              <c:strCache>
                <c:ptCount val="7"/>
                <c:pt idx="0">
                  <c:v>Winter 2016/17</c:v>
                </c:pt>
                <c:pt idx="1">
                  <c:v>Winter 2017/18</c:v>
                </c:pt>
                <c:pt idx="2">
                  <c:v>Winter 2018/19</c:v>
                </c:pt>
                <c:pt idx="3">
                  <c:v>Winter 2019/20</c:v>
                </c:pt>
                <c:pt idx="4">
                  <c:v>Winter 2020/21</c:v>
                </c:pt>
                <c:pt idx="5">
                  <c:v>Winter 2021/22</c:v>
                </c:pt>
                <c:pt idx="6">
                  <c:v>Winter 2022/23</c:v>
                </c:pt>
              </c:strCache>
            </c:strRef>
          </c:cat>
          <c:val>
            <c:numRef>
              <c:f>'Figure 47'!$N$6:$T$6</c:f>
              <c:numCache>
                <c:formatCode>0.00%</c:formatCode>
                <c:ptCount val="7"/>
                <c:pt idx="0">
                  <c:v>0.91049999999999998</c:v>
                </c:pt>
                <c:pt idx="1">
                  <c:v>0.79049999999999998</c:v>
                </c:pt>
                <c:pt idx="2">
                  <c:v>0.81610000000000005</c:v>
                </c:pt>
                <c:pt idx="3">
                  <c:v>0.78490000000000004</c:v>
                </c:pt>
                <c:pt idx="4">
                  <c:v>0.6069</c:v>
                </c:pt>
                <c:pt idx="5">
                  <c:v>0.8891</c:v>
                </c:pt>
                <c:pt idx="6">
                  <c:v>0.79330000000000001</c:v>
                </c:pt>
              </c:numCache>
            </c:numRef>
          </c:val>
          <c:smooth val="0"/>
          <c:extLst>
            <c:ext xmlns:c16="http://schemas.microsoft.com/office/drawing/2014/chart" uri="{C3380CC4-5D6E-409C-BE32-E72D297353CC}">
              <c16:uniqueId val="{00000006-5816-44E5-9C92-0B2D210CEFB2}"/>
            </c:ext>
          </c:extLst>
        </c:ser>
        <c:ser>
          <c:idx val="1"/>
          <c:order val="1"/>
          <c:tx>
            <c:strRef>
              <c:f>'Figure 47'!$M$7</c:f>
              <c:strCache>
                <c:ptCount val="1"/>
                <c:pt idx="0">
                  <c:v>Biomass</c:v>
                </c:pt>
              </c:strCache>
            </c:strRef>
          </c:tx>
          <c:spPr>
            <a:ln w="28575" cap="rnd">
              <a:solidFill>
                <a:schemeClr val="accent2"/>
              </a:solidFill>
              <a:round/>
            </a:ln>
            <a:effectLst/>
          </c:spPr>
          <c:marker>
            <c:symbol val="none"/>
          </c:marker>
          <c:cat>
            <c:strRef>
              <c:f>'Figure 47'!$N$5:$T$5</c:f>
              <c:strCache>
                <c:ptCount val="7"/>
                <c:pt idx="0">
                  <c:v>Winter 2016/17</c:v>
                </c:pt>
                <c:pt idx="1">
                  <c:v>Winter 2017/18</c:v>
                </c:pt>
                <c:pt idx="2">
                  <c:v>Winter 2018/19</c:v>
                </c:pt>
                <c:pt idx="3">
                  <c:v>Winter 2019/20</c:v>
                </c:pt>
                <c:pt idx="4">
                  <c:v>Winter 2020/21</c:v>
                </c:pt>
                <c:pt idx="5">
                  <c:v>Winter 2021/22</c:v>
                </c:pt>
                <c:pt idx="6">
                  <c:v>Winter 2022/23</c:v>
                </c:pt>
              </c:strCache>
            </c:strRef>
          </c:cat>
          <c:val>
            <c:numRef>
              <c:f>'Figure 47'!$N$7:$T$7</c:f>
              <c:numCache>
                <c:formatCode>0.00%</c:formatCode>
                <c:ptCount val="7"/>
                <c:pt idx="0">
                  <c:v>0.92720000000000002</c:v>
                </c:pt>
                <c:pt idx="1">
                  <c:v>0.77449999999999997</c:v>
                </c:pt>
                <c:pt idx="2">
                  <c:v>0.8861</c:v>
                </c:pt>
                <c:pt idx="3">
                  <c:v>0.86380000000000001</c:v>
                </c:pt>
                <c:pt idx="4">
                  <c:v>0.87039999999999995</c:v>
                </c:pt>
                <c:pt idx="5">
                  <c:v>0.89319999999999999</c:v>
                </c:pt>
                <c:pt idx="6">
                  <c:v>0.88519999999999999</c:v>
                </c:pt>
              </c:numCache>
            </c:numRef>
          </c:val>
          <c:smooth val="0"/>
          <c:extLst>
            <c:ext xmlns:c16="http://schemas.microsoft.com/office/drawing/2014/chart" uri="{C3380CC4-5D6E-409C-BE32-E72D297353CC}">
              <c16:uniqueId val="{00000007-5816-44E5-9C92-0B2D210CEFB2}"/>
            </c:ext>
          </c:extLst>
        </c:ser>
        <c:ser>
          <c:idx val="2"/>
          <c:order val="2"/>
          <c:tx>
            <c:strRef>
              <c:f>'Figure 47'!$M$8</c:f>
              <c:strCache>
                <c:ptCount val="1"/>
                <c:pt idx="0">
                  <c:v>CCGT</c:v>
                </c:pt>
              </c:strCache>
            </c:strRef>
          </c:tx>
          <c:spPr>
            <a:ln w="28575" cap="rnd">
              <a:solidFill>
                <a:srgbClr val="827B7A"/>
              </a:solidFill>
              <a:prstDash val="dash"/>
              <a:round/>
            </a:ln>
            <a:effectLst/>
          </c:spPr>
          <c:marker>
            <c:symbol val="none"/>
          </c:marker>
          <c:cat>
            <c:strRef>
              <c:f>'Figure 47'!$N$5:$T$5</c:f>
              <c:strCache>
                <c:ptCount val="7"/>
                <c:pt idx="0">
                  <c:v>Winter 2016/17</c:v>
                </c:pt>
                <c:pt idx="1">
                  <c:v>Winter 2017/18</c:v>
                </c:pt>
                <c:pt idx="2">
                  <c:v>Winter 2018/19</c:v>
                </c:pt>
                <c:pt idx="3">
                  <c:v>Winter 2019/20</c:v>
                </c:pt>
                <c:pt idx="4">
                  <c:v>Winter 2020/21</c:v>
                </c:pt>
                <c:pt idx="5">
                  <c:v>Winter 2021/22</c:v>
                </c:pt>
                <c:pt idx="6">
                  <c:v>Winter 2022/23</c:v>
                </c:pt>
              </c:strCache>
            </c:strRef>
          </c:cat>
          <c:val>
            <c:numRef>
              <c:f>'Figure 47'!$N$8:$T$8</c:f>
              <c:numCache>
                <c:formatCode>0.00%</c:formatCode>
                <c:ptCount val="7"/>
                <c:pt idx="0">
                  <c:v>0.95130000000000003</c:v>
                </c:pt>
                <c:pt idx="1">
                  <c:v>0.89580000000000004</c:v>
                </c:pt>
                <c:pt idx="2">
                  <c:v>0.91279999999999994</c:v>
                </c:pt>
                <c:pt idx="3">
                  <c:v>0.89419999999999999</c:v>
                </c:pt>
                <c:pt idx="4">
                  <c:v>0.91659999999999997</c:v>
                </c:pt>
                <c:pt idx="5">
                  <c:v>0.91720000000000002</c:v>
                </c:pt>
                <c:pt idx="6">
                  <c:v>0.91590000000000005</c:v>
                </c:pt>
              </c:numCache>
            </c:numRef>
          </c:val>
          <c:smooth val="0"/>
          <c:extLst>
            <c:ext xmlns:c16="http://schemas.microsoft.com/office/drawing/2014/chart" uri="{C3380CC4-5D6E-409C-BE32-E72D297353CC}">
              <c16:uniqueId val="{00000008-5816-44E5-9C92-0B2D210CEFB2}"/>
            </c:ext>
          </c:extLst>
        </c:ser>
        <c:ser>
          <c:idx val="3"/>
          <c:order val="3"/>
          <c:tx>
            <c:strRef>
              <c:f>'Figure 47'!$M$9</c:f>
              <c:strCache>
                <c:ptCount val="1"/>
                <c:pt idx="0">
                  <c:v>Hydro</c:v>
                </c:pt>
              </c:strCache>
            </c:strRef>
          </c:tx>
          <c:spPr>
            <a:ln w="28575" cap="rnd">
              <a:solidFill>
                <a:srgbClr val="5BCBF5"/>
              </a:solidFill>
              <a:round/>
            </a:ln>
            <a:effectLst/>
          </c:spPr>
          <c:marker>
            <c:symbol val="none"/>
          </c:marker>
          <c:cat>
            <c:strRef>
              <c:f>'Figure 47'!$N$5:$T$5</c:f>
              <c:strCache>
                <c:ptCount val="7"/>
                <c:pt idx="0">
                  <c:v>Winter 2016/17</c:v>
                </c:pt>
                <c:pt idx="1">
                  <c:v>Winter 2017/18</c:v>
                </c:pt>
                <c:pt idx="2">
                  <c:v>Winter 2018/19</c:v>
                </c:pt>
                <c:pt idx="3">
                  <c:v>Winter 2019/20</c:v>
                </c:pt>
                <c:pt idx="4">
                  <c:v>Winter 2020/21</c:v>
                </c:pt>
                <c:pt idx="5">
                  <c:v>Winter 2021/22</c:v>
                </c:pt>
                <c:pt idx="6">
                  <c:v>Winter 2022/23</c:v>
                </c:pt>
              </c:strCache>
            </c:strRef>
          </c:cat>
          <c:val>
            <c:numRef>
              <c:f>'Figure 47'!$N$9:$T$9</c:f>
              <c:numCache>
                <c:formatCode>0.00%</c:formatCode>
                <c:ptCount val="7"/>
                <c:pt idx="0">
                  <c:v>0.89939999999999998</c:v>
                </c:pt>
                <c:pt idx="1">
                  <c:v>0.92579999999999996</c:v>
                </c:pt>
                <c:pt idx="2">
                  <c:v>0.87309999999999999</c:v>
                </c:pt>
                <c:pt idx="3">
                  <c:v>0.92789999999999995</c:v>
                </c:pt>
                <c:pt idx="4">
                  <c:v>0.91400000000000003</c:v>
                </c:pt>
                <c:pt idx="5">
                  <c:v>0.92469999999999997</c:v>
                </c:pt>
                <c:pt idx="6">
                  <c:v>0.91200000000000003</c:v>
                </c:pt>
              </c:numCache>
            </c:numRef>
          </c:val>
          <c:smooth val="0"/>
          <c:extLst>
            <c:ext xmlns:c16="http://schemas.microsoft.com/office/drawing/2014/chart" uri="{C3380CC4-5D6E-409C-BE32-E72D297353CC}">
              <c16:uniqueId val="{00000009-5816-44E5-9C92-0B2D210CEFB2}"/>
            </c:ext>
          </c:extLst>
        </c:ser>
        <c:ser>
          <c:idx val="4"/>
          <c:order val="4"/>
          <c:tx>
            <c:strRef>
              <c:f>'Figure 47'!$M$10</c:f>
              <c:strCache>
                <c:ptCount val="1"/>
                <c:pt idx="0">
                  <c:v>Nuclear</c:v>
                </c:pt>
              </c:strCache>
            </c:strRef>
          </c:tx>
          <c:spPr>
            <a:ln w="28575" cap="rnd">
              <a:solidFill>
                <a:srgbClr val="827B7A"/>
              </a:solidFill>
              <a:round/>
            </a:ln>
            <a:effectLst/>
          </c:spPr>
          <c:marker>
            <c:symbol val="none"/>
          </c:marker>
          <c:cat>
            <c:strRef>
              <c:f>'Figure 47'!$N$5:$T$5</c:f>
              <c:strCache>
                <c:ptCount val="7"/>
                <c:pt idx="0">
                  <c:v>Winter 2016/17</c:v>
                </c:pt>
                <c:pt idx="1">
                  <c:v>Winter 2017/18</c:v>
                </c:pt>
                <c:pt idx="2">
                  <c:v>Winter 2018/19</c:v>
                </c:pt>
                <c:pt idx="3">
                  <c:v>Winter 2019/20</c:v>
                </c:pt>
                <c:pt idx="4">
                  <c:v>Winter 2020/21</c:v>
                </c:pt>
                <c:pt idx="5">
                  <c:v>Winter 2021/22</c:v>
                </c:pt>
                <c:pt idx="6">
                  <c:v>Winter 2022/23</c:v>
                </c:pt>
              </c:strCache>
            </c:strRef>
          </c:cat>
          <c:val>
            <c:numRef>
              <c:f>'Figure 47'!$N$10:$T$10</c:f>
              <c:numCache>
                <c:formatCode>0.00%</c:formatCode>
                <c:ptCount val="7"/>
                <c:pt idx="0">
                  <c:v>0.84750000000000003</c:v>
                </c:pt>
                <c:pt idx="1">
                  <c:v>0.76439999999999997</c:v>
                </c:pt>
                <c:pt idx="2">
                  <c:v>0.77170000000000005</c:v>
                </c:pt>
                <c:pt idx="3">
                  <c:v>0.77869999999999995</c:v>
                </c:pt>
                <c:pt idx="4">
                  <c:v>0.72250000000000003</c:v>
                </c:pt>
                <c:pt idx="5">
                  <c:v>0.72950000000000004</c:v>
                </c:pt>
                <c:pt idx="6">
                  <c:v>0.78</c:v>
                </c:pt>
              </c:numCache>
            </c:numRef>
          </c:val>
          <c:smooth val="0"/>
          <c:extLst>
            <c:ext xmlns:c16="http://schemas.microsoft.com/office/drawing/2014/chart" uri="{C3380CC4-5D6E-409C-BE32-E72D297353CC}">
              <c16:uniqueId val="{0000000A-5816-44E5-9C92-0B2D210CEFB2}"/>
            </c:ext>
          </c:extLst>
        </c:ser>
        <c:ser>
          <c:idx val="5"/>
          <c:order val="5"/>
          <c:tx>
            <c:strRef>
              <c:f>'Figure 47'!$M$11</c:f>
              <c:strCache>
                <c:ptCount val="1"/>
                <c:pt idx="0">
                  <c:v>Pumped Storage</c:v>
                </c:pt>
              </c:strCache>
            </c:strRef>
          </c:tx>
          <c:spPr>
            <a:ln w="28575" cap="rnd">
              <a:solidFill>
                <a:srgbClr val="CD328A"/>
              </a:solidFill>
              <a:round/>
            </a:ln>
            <a:effectLst/>
          </c:spPr>
          <c:marker>
            <c:symbol val="none"/>
          </c:marker>
          <c:cat>
            <c:strRef>
              <c:f>'Figure 47'!$N$5:$T$5</c:f>
              <c:strCache>
                <c:ptCount val="7"/>
                <c:pt idx="0">
                  <c:v>Winter 2016/17</c:v>
                </c:pt>
                <c:pt idx="1">
                  <c:v>Winter 2017/18</c:v>
                </c:pt>
                <c:pt idx="2">
                  <c:v>Winter 2018/19</c:v>
                </c:pt>
                <c:pt idx="3">
                  <c:v>Winter 2019/20</c:v>
                </c:pt>
                <c:pt idx="4">
                  <c:v>Winter 2020/21</c:v>
                </c:pt>
                <c:pt idx="5">
                  <c:v>Winter 2021/22</c:v>
                </c:pt>
                <c:pt idx="6">
                  <c:v>Winter 2022/23</c:v>
                </c:pt>
              </c:strCache>
            </c:strRef>
          </c:cat>
          <c:val>
            <c:numRef>
              <c:f>'Figure 47'!$N$11:$T$11</c:f>
              <c:numCache>
                <c:formatCode>0.00%</c:formatCode>
                <c:ptCount val="7"/>
                <c:pt idx="0">
                  <c:v>0.96689999999999998</c:v>
                </c:pt>
                <c:pt idx="1">
                  <c:v>0.93069999999999997</c:v>
                </c:pt>
                <c:pt idx="2">
                  <c:v>0.94340000000000002</c:v>
                </c:pt>
                <c:pt idx="3">
                  <c:v>0.94499999999999995</c:v>
                </c:pt>
                <c:pt idx="4">
                  <c:v>0.97499999999999998</c:v>
                </c:pt>
                <c:pt idx="5">
                  <c:v>0.97219999999999995</c:v>
                </c:pt>
                <c:pt idx="6">
                  <c:v>0.94369999999999998</c:v>
                </c:pt>
              </c:numCache>
            </c:numRef>
          </c:val>
          <c:smooth val="0"/>
          <c:extLst>
            <c:ext xmlns:c16="http://schemas.microsoft.com/office/drawing/2014/chart" uri="{C3380CC4-5D6E-409C-BE32-E72D297353CC}">
              <c16:uniqueId val="{0000000B-5816-44E5-9C92-0B2D210CEFB2}"/>
            </c:ext>
          </c:extLst>
        </c:ser>
        <c:ser>
          <c:idx val="6"/>
          <c:order val="6"/>
          <c:tx>
            <c:strRef>
              <c:f>'Figure 47'!$M$12</c:f>
              <c:strCache>
                <c:ptCount val="1"/>
                <c:pt idx="0">
                  <c:v>OCGT</c:v>
                </c:pt>
              </c:strCache>
            </c:strRef>
          </c:tx>
          <c:spPr>
            <a:ln w="28575" cap="rnd">
              <a:solidFill>
                <a:schemeClr val="accent1">
                  <a:lumMod val="60000"/>
                </a:schemeClr>
              </a:solidFill>
              <a:round/>
            </a:ln>
            <a:effectLst/>
          </c:spPr>
          <c:marker>
            <c:symbol val="none"/>
          </c:marker>
          <c:cat>
            <c:strRef>
              <c:f>'Figure 47'!$N$5:$T$5</c:f>
              <c:strCache>
                <c:ptCount val="7"/>
                <c:pt idx="0">
                  <c:v>Winter 2016/17</c:v>
                </c:pt>
                <c:pt idx="1">
                  <c:v>Winter 2017/18</c:v>
                </c:pt>
                <c:pt idx="2">
                  <c:v>Winter 2018/19</c:v>
                </c:pt>
                <c:pt idx="3">
                  <c:v>Winter 2019/20</c:v>
                </c:pt>
                <c:pt idx="4">
                  <c:v>Winter 2020/21</c:v>
                </c:pt>
                <c:pt idx="5">
                  <c:v>Winter 2021/22</c:v>
                </c:pt>
                <c:pt idx="6">
                  <c:v>Winter 2022/23</c:v>
                </c:pt>
              </c:strCache>
            </c:strRef>
          </c:cat>
          <c:val>
            <c:numRef>
              <c:f>'Figure 47'!$N$12:$T$12</c:f>
              <c:numCache>
                <c:formatCode>0.00%</c:formatCode>
                <c:ptCount val="7"/>
                <c:pt idx="0">
                  <c:v>0.97260000000000002</c:v>
                </c:pt>
                <c:pt idx="1">
                  <c:v>0.97230000000000005</c:v>
                </c:pt>
                <c:pt idx="2">
                  <c:v>0.94640000000000002</c:v>
                </c:pt>
                <c:pt idx="3">
                  <c:v>0.94950000000000001</c:v>
                </c:pt>
                <c:pt idx="4">
                  <c:v>0.93269999999999997</c:v>
                </c:pt>
                <c:pt idx="5">
                  <c:v>0.93910000000000005</c:v>
                </c:pt>
                <c:pt idx="6">
                  <c:v>0.94350000000000001</c:v>
                </c:pt>
              </c:numCache>
            </c:numRef>
          </c:val>
          <c:smooth val="0"/>
          <c:extLst>
            <c:ext xmlns:c16="http://schemas.microsoft.com/office/drawing/2014/chart" uri="{C3380CC4-5D6E-409C-BE32-E72D297353CC}">
              <c16:uniqueId val="{0000000C-5816-44E5-9C92-0B2D210CEFB2}"/>
            </c:ext>
          </c:extLst>
        </c:ser>
        <c:dLbls>
          <c:showLegendKey val="0"/>
          <c:showVal val="0"/>
          <c:showCatName val="0"/>
          <c:showSerName val="0"/>
          <c:showPercent val="0"/>
          <c:showBubbleSize val="0"/>
        </c:dLbls>
        <c:smooth val="0"/>
        <c:axId val="549426680"/>
        <c:axId val="549419792"/>
      </c:lineChart>
      <c:catAx>
        <c:axId val="54942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1"/>
        <c:lblAlgn val="ctr"/>
        <c:lblOffset val="100"/>
        <c:noMultiLvlLbl val="0"/>
      </c:catAx>
      <c:valAx>
        <c:axId val="549419792"/>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valAx>
      <c:spPr>
        <a:noFill/>
        <a:ln>
          <a:noFill/>
        </a:ln>
        <a:effectLst/>
      </c:spPr>
    </c:plotArea>
    <c:legend>
      <c:legendPos val="b"/>
      <c:layout>
        <c:manualLayout>
          <c:xMode val="edge"/>
          <c:yMode val="edge"/>
          <c:x val="0.10612350644520803"/>
          <c:y val="0.84567486216600884"/>
          <c:w val="0.89155655088834806"/>
          <c:h val="0.116733877612480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48'!$M$7</c:f>
              <c:strCache>
                <c:ptCount val="1"/>
                <c:pt idx="0">
                  <c:v>Consumer Transformation</c:v>
                </c:pt>
              </c:strCache>
            </c:strRef>
          </c:tx>
          <c:spPr>
            <a:ln w="28575" cap="rnd">
              <a:solidFill>
                <a:srgbClr val="FFBF22"/>
              </a:solidFill>
              <a:prstDash val="solid"/>
              <a:round/>
            </a:ln>
            <a:effectLst/>
          </c:spPr>
          <c:marker>
            <c:symbol val="none"/>
          </c:marker>
          <c:cat>
            <c:strRef>
              <c:f>'Figure 48'!$N$5:$AC$5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48'!$N$7:$AC$7</c:f>
              <c:numCache>
                <c:formatCode>0</c:formatCode>
                <c:ptCount val="16"/>
                <c:pt idx="0">
                  <c:v>1800</c:v>
                </c:pt>
                <c:pt idx="1">
                  <c:v>1800</c:v>
                </c:pt>
                <c:pt idx="2">
                  <c:v>1800</c:v>
                </c:pt>
                <c:pt idx="3">
                  <c:v>1800</c:v>
                </c:pt>
                <c:pt idx="4">
                  <c:v>1700</c:v>
                </c:pt>
                <c:pt idx="5">
                  <c:v>2100</c:v>
                </c:pt>
                <c:pt idx="6">
                  <c:v>2100</c:v>
                </c:pt>
                <c:pt idx="7">
                  <c:v>2100</c:v>
                </c:pt>
                <c:pt idx="8">
                  <c:v>2100</c:v>
                </c:pt>
                <c:pt idx="9">
                  <c:v>2100</c:v>
                </c:pt>
                <c:pt idx="10">
                  <c:v>2100</c:v>
                </c:pt>
                <c:pt idx="11">
                  <c:v>2100</c:v>
                </c:pt>
                <c:pt idx="12">
                  <c:v>2100</c:v>
                </c:pt>
                <c:pt idx="13">
                  <c:v>2100</c:v>
                </c:pt>
                <c:pt idx="14">
                  <c:v>2100</c:v>
                </c:pt>
                <c:pt idx="15">
                  <c:v>2100</c:v>
                </c:pt>
              </c:numCache>
            </c:numRef>
          </c:val>
          <c:smooth val="0"/>
          <c:extLst>
            <c:ext xmlns:c16="http://schemas.microsoft.com/office/drawing/2014/chart" uri="{C3380CC4-5D6E-409C-BE32-E72D297353CC}">
              <c16:uniqueId val="{00000001-E0F5-413A-919D-37A15B9E2F27}"/>
            </c:ext>
          </c:extLst>
        </c:ser>
        <c:ser>
          <c:idx val="2"/>
          <c:order val="1"/>
          <c:tx>
            <c:strRef>
              <c:f>'Figure 48'!$M$8</c:f>
              <c:strCache>
                <c:ptCount val="1"/>
                <c:pt idx="0">
                  <c:v>System Transformation</c:v>
                </c:pt>
              </c:strCache>
            </c:strRef>
          </c:tx>
          <c:spPr>
            <a:ln w="28575" cap="rnd">
              <a:solidFill>
                <a:srgbClr val="5BCBF5"/>
              </a:solidFill>
              <a:prstDash val="dash"/>
              <a:round/>
            </a:ln>
            <a:effectLst/>
          </c:spPr>
          <c:marker>
            <c:symbol val="none"/>
          </c:marker>
          <c:dPt>
            <c:idx val="5"/>
            <c:marker>
              <c:symbol val="none"/>
            </c:marker>
            <c:bubble3D val="0"/>
            <c:extLst>
              <c:ext xmlns:c16="http://schemas.microsoft.com/office/drawing/2014/chart" uri="{C3380CC4-5D6E-409C-BE32-E72D297353CC}">
                <c16:uniqueId val="{00000000-D529-4659-B5A8-E5E6E8D6404A}"/>
              </c:ext>
            </c:extLst>
          </c:dPt>
          <c:cat>
            <c:strRef>
              <c:f>'Figure 48'!$N$5:$AC$5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48'!$N$8:$AC$8</c:f>
              <c:numCache>
                <c:formatCode>0</c:formatCode>
                <c:ptCount val="16"/>
                <c:pt idx="0">
                  <c:v>1800</c:v>
                </c:pt>
                <c:pt idx="1">
                  <c:v>1800</c:v>
                </c:pt>
                <c:pt idx="2">
                  <c:v>1800</c:v>
                </c:pt>
                <c:pt idx="3">
                  <c:v>1800</c:v>
                </c:pt>
                <c:pt idx="4">
                  <c:v>1700</c:v>
                </c:pt>
                <c:pt idx="5">
                  <c:v>2100</c:v>
                </c:pt>
                <c:pt idx="6">
                  <c:v>2100</c:v>
                </c:pt>
                <c:pt idx="7">
                  <c:v>2100</c:v>
                </c:pt>
                <c:pt idx="8">
                  <c:v>2100</c:v>
                </c:pt>
                <c:pt idx="9">
                  <c:v>2100</c:v>
                </c:pt>
                <c:pt idx="10">
                  <c:v>2100</c:v>
                </c:pt>
                <c:pt idx="11">
                  <c:v>2100</c:v>
                </c:pt>
                <c:pt idx="12">
                  <c:v>2100</c:v>
                </c:pt>
                <c:pt idx="13">
                  <c:v>2100</c:v>
                </c:pt>
                <c:pt idx="14">
                  <c:v>2100</c:v>
                </c:pt>
                <c:pt idx="15">
                  <c:v>2100</c:v>
                </c:pt>
              </c:numCache>
            </c:numRef>
          </c:val>
          <c:smooth val="0"/>
          <c:extLst>
            <c:ext xmlns:c16="http://schemas.microsoft.com/office/drawing/2014/chart" uri="{C3380CC4-5D6E-409C-BE32-E72D297353CC}">
              <c16:uniqueId val="{00000002-E0F5-413A-919D-37A15B9E2F27}"/>
            </c:ext>
          </c:extLst>
        </c:ser>
        <c:ser>
          <c:idx val="3"/>
          <c:order val="2"/>
          <c:tx>
            <c:strRef>
              <c:f>'Figure 48'!$M$9</c:f>
              <c:strCache>
                <c:ptCount val="1"/>
                <c:pt idx="0">
                  <c:v>Leading the Way</c:v>
                </c:pt>
              </c:strCache>
            </c:strRef>
          </c:tx>
          <c:spPr>
            <a:ln w="28575" cap="rnd">
              <a:solidFill>
                <a:srgbClr val="C2CD23"/>
              </a:solidFill>
              <a:round/>
            </a:ln>
            <a:effectLst/>
          </c:spPr>
          <c:marker>
            <c:symbol val="none"/>
          </c:marker>
          <c:cat>
            <c:strRef>
              <c:f>'Figure 48'!$N$5:$AC$5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48'!$N$9:$AC$9</c:f>
              <c:numCache>
                <c:formatCode>0</c:formatCode>
                <c:ptCount val="16"/>
                <c:pt idx="0">
                  <c:v>1900</c:v>
                </c:pt>
                <c:pt idx="1">
                  <c:v>1900</c:v>
                </c:pt>
                <c:pt idx="2">
                  <c:v>1900</c:v>
                </c:pt>
                <c:pt idx="3">
                  <c:v>1900</c:v>
                </c:pt>
                <c:pt idx="4">
                  <c:v>2100</c:v>
                </c:pt>
                <c:pt idx="5">
                  <c:v>2100</c:v>
                </c:pt>
                <c:pt idx="6">
                  <c:v>2100</c:v>
                </c:pt>
                <c:pt idx="7">
                  <c:v>2100</c:v>
                </c:pt>
                <c:pt idx="8">
                  <c:v>2100</c:v>
                </c:pt>
                <c:pt idx="9">
                  <c:v>2100</c:v>
                </c:pt>
                <c:pt idx="10">
                  <c:v>2100</c:v>
                </c:pt>
                <c:pt idx="11">
                  <c:v>2300</c:v>
                </c:pt>
                <c:pt idx="12">
                  <c:v>2300</c:v>
                </c:pt>
                <c:pt idx="13">
                  <c:v>2300</c:v>
                </c:pt>
                <c:pt idx="14">
                  <c:v>2300</c:v>
                </c:pt>
                <c:pt idx="15">
                  <c:v>2300</c:v>
                </c:pt>
              </c:numCache>
            </c:numRef>
          </c:val>
          <c:smooth val="0"/>
          <c:extLst>
            <c:ext xmlns:c16="http://schemas.microsoft.com/office/drawing/2014/chart" uri="{C3380CC4-5D6E-409C-BE32-E72D297353CC}">
              <c16:uniqueId val="{00000003-E0F5-413A-919D-37A15B9E2F27}"/>
            </c:ext>
          </c:extLst>
        </c:ser>
        <c:ser>
          <c:idx val="4"/>
          <c:order val="3"/>
          <c:tx>
            <c:strRef>
              <c:f>'Figure 48'!$M$10</c:f>
              <c:strCache>
                <c:ptCount val="1"/>
                <c:pt idx="0">
                  <c:v>Falling Short</c:v>
                </c:pt>
              </c:strCache>
            </c:strRef>
          </c:tx>
          <c:spPr>
            <a:ln w="28575" cap="rnd">
              <a:solidFill>
                <a:srgbClr val="827B7A"/>
              </a:solidFill>
              <a:prstDash val="sysDash"/>
              <a:round/>
            </a:ln>
            <a:effectLst/>
          </c:spPr>
          <c:marker>
            <c:symbol val="none"/>
          </c:marker>
          <c:cat>
            <c:strRef>
              <c:f>'Figure 48'!$N$5:$AC$5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48'!$N$10:$AC$10</c:f>
              <c:numCache>
                <c:formatCode>0</c:formatCode>
                <c:ptCount val="16"/>
                <c:pt idx="0">
                  <c:v>1800</c:v>
                </c:pt>
                <c:pt idx="1">
                  <c:v>1800</c:v>
                </c:pt>
                <c:pt idx="2">
                  <c:v>1800</c:v>
                </c:pt>
                <c:pt idx="3">
                  <c:v>1800</c:v>
                </c:pt>
                <c:pt idx="4">
                  <c:v>1700</c:v>
                </c:pt>
                <c:pt idx="5">
                  <c:v>1700</c:v>
                </c:pt>
                <c:pt idx="6">
                  <c:v>2100</c:v>
                </c:pt>
                <c:pt idx="7">
                  <c:v>2100</c:v>
                </c:pt>
                <c:pt idx="8">
                  <c:v>2100</c:v>
                </c:pt>
                <c:pt idx="9">
                  <c:v>2100</c:v>
                </c:pt>
                <c:pt idx="10">
                  <c:v>2100</c:v>
                </c:pt>
                <c:pt idx="11">
                  <c:v>2100</c:v>
                </c:pt>
                <c:pt idx="12">
                  <c:v>2100</c:v>
                </c:pt>
                <c:pt idx="13">
                  <c:v>2100</c:v>
                </c:pt>
                <c:pt idx="14">
                  <c:v>2100</c:v>
                </c:pt>
                <c:pt idx="15">
                  <c:v>2100</c:v>
                </c:pt>
              </c:numCache>
            </c:numRef>
          </c:val>
          <c:smooth val="0"/>
          <c:extLst>
            <c:ext xmlns:c16="http://schemas.microsoft.com/office/drawing/2014/chart" uri="{C3380CC4-5D6E-409C-BE32-E72D297353CC}">
              <c16:uniqueId val="{00000004-E0F5-413A-919D-37A15B9E2F27}"/>
            </c:ext>
          </c:extLst>
        </c:ser>
        <c:ser>
          <c:idx val="0"/>
          <c:order val="4"/>
          <c:tx>
            <c:strRef>
              <c:f>'Figure 48'!$M$6</c:f>
              <c:strCache>
                <c:ptCount val="1"/>
                <c:pt idx="0">
                  <c:v>Base Case</c:v>
                </c:pt>
              </c:strCache>
            </c:strRef>
          </c:tx>
          <c:spPr>
            <a:ln w="28575" cap="rnd">
              <a:solidFill>
                <a:srgbClr val="CD328A"/>
              </a:solidFill>
              <a:prstDash val="dash"/>
              <a:round/>
            </a:ln>
            <a:effectLst/>
          </c:spPr>
          <c:marker>
            <c:symbol val="none"/>
          </c:marker>
          <c:cat>
            <c:strRef>
              <c:f>'Figure 48'!$N$5:$AC$5</c:f>
              <c:strCache>
                <c:ptCount val="16"/>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strCache>
            </c:strRef>
          </c:cat>
          <c:val>
            <c:numRef>
              <c:f>'Figure 48'!$N$6:$AC$6</c:f>
              <c:numCache>
                <c:formatCode>0</c:formatCode>
                <c:ptCount val="16"/>
                <c:pt idx="0">
                  <c:v>1800</c:v>
                </c:pt>
                <c:pt idx="1">
                  <c:v>1800</c:v>
                </c:pt>
                <c:pt idx="2">
                  <c:v>1800</c:v>
                </c:pt>
                <c:pt idx="3">
                  <c:v>1800</c:v>
                </c:pt>
                <c:pt idx="4">
                  <c:v>1700</c:v>
                </c:pt>
                <c:pt idx="5">
                  <c:v>1700</c:v>
                </c:pt>
                <c:pt idx="6">
                  <c:v>2100</c:v>
                </c:pt>
                <c:pt idx="7">
                  <c:v>2100</c:v>
                </c:pt>
                <c:pt idx="8">
                  <c:v>2100</c:v>
                </c:pt>
                <c:pt idx="9">
                  <c:v>2100</c:v>
                </c:pt>
                <c:pt idx="10">
                  <c:v>2100</c:v>
                </c:pt>
                <c:pt idx="11">
                  <c:v>2100</c:v>
                </c:pt>
                <c:pt idx="12">
                  <c:v>2100</c:v>
                </c:pt>
                <c:pt idx="13">
                  <c:v>2100</c:v>
                </c:pt>
                <c:pt idx="14">
                  <c:v>2100</c:v>
                </c:pt>
                <c:pt idx="15">
                  <c:v>2100</c:v>
                </c:pt>
              </c:numCache>
            </c:numRef>
          </c:val>
          <c:smooth val="0"/>
          <c:extLst>
            <c:ext xmlns:c16="http://schemas.microsoft.com/office/drawing/2014/chart" uri="{C3380CC4-5D6E-409C-BE32-E72D297353CC}">
              <c16:uniqueId val="{00000000-E0F5-413A-919D-37A15B9E2F27}"/>
            </c:ext>
          </c:extLst>
        </c:ser>
        <c:dLbls>
          <c:showLegendKey val="0"/>
          <c:showVal val="0"/>
          <c:showCatName val="0"/>
          <c:showSerName val="0"/>
          <c:showPercent val="0"/>
          <c:showBubbleSize val="0"/>
        </c:dLbls>
        <c:smooth val="0"/>
        <c:axId val="549426680"/>
        <c:axId val="549419792"/>
      </c:lineChart>
      <c:catAx>
        <c:axId val="54942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19792"/>
        <c:crosses val="autoZero"/>
        <c:auto val="1"/>
        <c:lblAlgn val="ctr"/>
        <c:lblOffset val="100"/>
        <c:noMultiLvlLbl val="0"/>
      </c:catAx>
      <c:valAx>
        <c:axId val="549419792"/>
        <c:scaling>
          <c:orientation val="minMax"/>
          <c:min val="1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t>MW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9426680"/>
        <c:crosses val="autoZero"/>
        <c:crossBetween val="between"/>
      </c:valAx>
      <c:spPr>
        <a:noFill/>
        <a:ln>
          <a:noFill/>
        </a:ln>
        <a:effectLst/>
      </c:spPr>
    </c:plotArea>
    <c:legend>
      <c:legendPos val="b"/>
      <c:layout>
        <c:manualLayout>
          <c:xMode val="edge"/>
          <c:yMode val="edge"/>
          <c:x val="0.10612350644520803"/>
          <c:y val="0.84567486216600884"/>
          <c:w val="0.84655404577225624"/>
          <c:h val="0.129551411609990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49'!$N$6</c:f>
              <c:strCache>
                <c:ptCount val="1"/>
                <c:pt idx="0">
                  <c:v>ECR 2022 2023/24 T-1</c:v>
                </c:pt>
              </c:strCache>
            </c:strRef>
          </c:tx>
          <c:spPr>
            <a:solidFill>
              <a:srgbClr val="FFE600"/>
            </a:solidFill>
            <a:ln>
              <a:noFill/>
            </a:ln>
            <a:effectLst/>
          </c:spPr>
          <c:invertIfNegative val="0"/>
          <c:cat>
            <c:strRef>
              <c:f>'Figure 49'!$M$7:$M$15</c:f>
              <c:strCache>
                <c:ptCount val="9"/>
                <c:pt idx="0">
                  <c:v>0.5</c:v>
                </c:pt>
                <c:pt idx="1">
                  <c:v>1</c:v>
                </c:pt>
                <c:pt idx="2">
                  <c:v>1.5</c:v>
                </c:pt>
                <c:pt idx="3">
                  <c:v>2</c:v>
                </c:pt>
                <c:pt idx="4">
                  <c:v>3</c:v>
                </c:pt>
                <c:pt idx="5">
                  <c:v>4</c:v>
                </c:pt>
                <c:pt idx="6">
                  <c:v>6</c:v>
                </c:pt>
                <c:pt idx="7">
                  <c:v>20+</c:v>
                </c:pt>
                <c:pt idx="8">
                  <c:v>Total</c:v>
                </c:pt>
              </c:strCache>
            </c:strRef>
          </c:cat>
          <c:val>
            <c:numRef>
              <c:f>'Figure 49'!$N$7:$N$14</c:f>
              <c:numCache>
                <c:formatCode>General</c:formatCode>
                <c:ptCount val="8"/>
                <c:pt idx="0">
                  <c:v>371</c:v>
                </c:pt>
                <c:pt idx="1">
                  <c:v>1765</c:v>
                </c:pt>
                <c:pt idx="2">
                  <c:v>251</c:v>
                </c:pt>
                <c:pt idx="3">
                  <c:v>463</c:v>
                </c:pt>
                <c:pt idx="4">
                  <c:v>5</c:v>
                </c:pt>
                <c:pt idx="5">
                  <c:v>14</c:v>
                </c:pt>
                <c:pt idx="6">
                  <c:v>2005</c:v>
                </c:pt>
                <c:pt idx="7">
                  <c:v>740</c:v>
                </c:pt>
              </c:numCache>
            </c:numRef>
          </c:val>
          <c:extLst>
            <c:ext xmlns:c16="http://schemas.microsoft.com/office/drawing/2014/chart" uri="{C3380CC4-5D6E-409C-BE32-E72D297353CC}">
              <c16:uniqueId val="{00000000-7E10-4245-BE9C-9797D12A4A89}"/>
            </c:ext>
          </c:extLst>
        </c:ser>
        <c:ser>
          <c:idx val="1"/>
          <c:order val="1"/>
          <c:tx>
            <c:strRef>
              <c:f>'Figure 49'!$O$6</c:f>
              <c:strCache>
                <c:ptCount val="1"/>
                <c:pt idx="0">
                  <c:v>ECR 2023 2024/25 T-1</c:v>
                </c:pt>
              </c:strCache>
            </c:strRef>
          </c:tx>
          <c:spPr>
            <a:solidFill>
              <a:srgbClr val="0079C1"/>
            </a:solidFill>
            <a:ln>
              <a:noFill/>
            </a:ln>
            <a:effectLst/>
          </c:spPr>
          <c:invertIfNegative val="0"/>
          <c:cat>
            <c:strRef>
              <c:f>'Figure 49'!$M$7:$M$15</c:f>
              <c:strCache>
                <c:ptCount val="9"/>
                <c:pt idx="0">
                  <c:v>0.5</c:v>
                </c:pt>
                <c:pt idx="1">
                  <c:v>1</c:v>
                </c:pt>
                <c:pt idx="2">
                  <c:v>1.5</c:v>
                </c:pt>
                <c:pt idx="3">
                  <c:v>2</c:v>
                </c:pt>
                <c:pt idx="4">
                  <c:v>3</c:v>
                </c:pt>
                <c:pt idx="5">
                  <c:v>4</c:v>
                </c:pt>
                <c:pt idx="6">
                  <c:v>6</c:v>
                </c:pt>
                <c:pt idx="7">
                  <c:v>20+</c:v>
                </c:pt>
                <c:pt idx="8">
                  <c:v>Total</c:v>
                </c:pt>
              </c:strCache>
            </c:strRef>
          </c:cat>
          <c:val>
            <c:numRef>
              <c:f>'Figure 49'!$O$7:$O$14</c:f>
              <c:numCache>
                <c:formatCode>0</c:formatCode>
                <c:ptCount val="8"/>
                <c:pt idx="0">
                  <c:v>310.62</c:v>
                </c:pt>
                <c:pt idx="1">
                  <c:v>3656.1256100000001</c:v>
                </c:pt>
                <c:pt idx="2">
                  <c:v>669.17500000000007</c:v>
                </c:pt>
                <c:pt idx="3">
                  <c:v>2181.9739999999997</c:v>
                </c:pt>
                <c:pt idx="4">
                  <c:v>5</c:v>
                </c:pt>
                <c:pt idx="5">
                  <c:v>25.794</c:v>
                </c:pt>
                <c:pt idx="6">
                  <c:v>2005</c:v>
                </c:pt>
                <c:pt idx="7">
                  <c:v>740</c:v>
                </c:pt>
              </c:numCache>
            </c:numRef>
          </c:val>
          <c:extLst>
            <c:ext xmlns:c16="http://schemas.microsoft.com/office/drawing/2014/chart" uri="{C3380CC4-5D6E-409C-BE32-E72D297353CC}">
              <c16:uniqueId val="{00000001-7E10-4245-BE9C-9797D12A4A89}"/>
            </c:ext>
          </c:extLst>
        </c:ser>
        <c:dLbls>
          <c:showLegendKey val="0"/>
          <c:showVal val="0"/>
          <c:showCatName val="0"/>
          <c:showSerName val="0"/>
          <c:showPercent val="0"/>
          <c:showBubbleSize val="0"/>
        </c:dLbls>
        <c:gapWidth val="219"/>
        <c:overlap val="-27"/>
        <c:axId val="848872112"/>
        <c:axId val="848872440"/>
      </c:barChart>
      <c:catAx>
        <c:axId val="848872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Storage duration (hours)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440"/>
        <c:crosses val="autoZero"/>
        <c:auto val="1"/>
        <c:lblAlgn val="ctr"/>
        <c:lblOffset val="100"/>
        <c:noMultiLvlLbl val="0"/>
      </c:catAx>
      <c:valAx>
        <c:axId val="848872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112"/>
        <c:crosses val="autoZero"/>
        <c:crossBetween val="between"/>
      </c:valAx>
      <c:spPr>
        <a:noFill/>
        <a:ln>
          <a:noFill/>
        </a:ln>
        <a:effectLst/>
      </c:spPr>
    </c:plotArea>
    <c:legend>
      <c:legendPos val="b"/>
      <c:layout>
        <c:manualLayout>
          <c:xMode val="edge"/>
          <c:yMode val="edge"/>
          <c:x val="0.23344838878380422"/>
          <c:y val="0.88127331667076603"/>
          <c:w val="0.74381282535193605"/>
          <c:h val="7.7070265326047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50'!$N$6</c:f>
              <c:strCache>
                <c:ptCount val="1"/>
                <c:pt idx="0">
                  <c:v>ECR 2022 2026/27 T-4</c:v>
                </c:pt>
              </c:strCache>
            </c:strRef>
          </c:tx>
          <c:spPr>
            <a:solidFill>
              <a:srgbClr val="FFE600"/>
            </a:solidFill>
            <a:ln>
              <a:noFill/>
            </a:ln>
            <a:effectLst/>
          </c:spPr>
          <c:invertIfNegative val="0"/>
          <c:cat>
            <c:strRef>
              <c:f>'Figure 50'!$M$7:$M$15</c:f>
              <c:strCache>
                <c:ptCount val="9"/>
                <c:pt idx="0">
                  <c:v>0.5</c:v>
                </c:pt>
                <c:pt idx="1">
                  <c:v>1</c:v>
                </c:pt>
                <c:pt idx="2">
                  <c:v>1.5</c:v>
                </c:pt>
                <c:pt idx="3">
                  <c:v>2</c:v>
                </c:pt>
                <c:pt idx="4">
                  <c:v>3</c:v>
                </c:pt>
                <c:pt idx="5">
                  <c:v>4</c:v>
                </c:pt>
                <c:pt idx="6">
                  <c:v>6</c:v>
                </c:pt>
                <c:pt idx="7">
                  <c:v>20+</c:v>
                </c:pt>
                <c:pt idx="8">
                  <c:v>Total</c:v>
                </c:pt>
              </c:strCache>
            </c:strRef>
          </c:cat>
          <c:val>
            <c:numRef>
              <c:f>'Figure 50'!$N$7:$N$14</c:f>
              <c:numCache>
                <c:formatCode>General</c:formatCode>
                <c:ptCount val="8"/>
                <c:pt idx="0">
                  <c:v>371</c:v>
                </c:pt>
                <c:pt idx="1">
                  <c:v>2796</c:v>
                </c:pt>
                <c:pt idx="2">
                  <c:v>661</c:v>
                </c:pt>
                <c:pt idx="3">
                  <c:v>1922</c:v>
                </c:pt>
                <c:pt idx="4">
                  <c:v>5</c:v>
                </c:pt>
                <c:pt idx="5">
                  <c:v>14</c:v>
                </c:pt>
                <c:pt idx="6">
                  <c:v>2055</c:v>
                </c:pt>
                <c:pt idx="7">
                  <c:v>740</c:v>
                </c:pt>
              </c:numCache>
            </c:numRef>
          </c:val>
          <c:extLst>
            <c:ext xmlns:c16="http://schemas.microsoft.com/office/drawing/2014/chart" uri="{C3380CC4-5D6E-409C-BE32-E72D297353CC}">
              <c16:uniqueId val="{00000000-2BEC-433A-A6CF-2F61387D1000}"/>
            </c:ext>
          </c:extLst>
        </c:ser>
        <c:ser>
          <c:idx val="1"/>
          <c:order val="1"/>
          <c:tx>
            <c:strRef>
              <c:f>'Figure 50'!$O$6</c:f>
              <c:strCache>
                <c:ptCount val="1"/>
                <c:pt idx="0">
                  <c:v>ECR 2023 2027/28 T-4</c:v>
                </c:pt>
              </c:strCache>
            </c:strRef>
          </c:tx>
          <c:spPr>
            <a:solidFill>
              <a:srgbClr val="0079C1"/>
            </a:solidFill>
            <a:ln>
              <a:noFill/>
            </a:ln>
            <a:effectLst/>
          </c:spPr>
          <c:invertIfNegative val="0"/>
          <c:cat>
            <c:strRef>
              <c:f>'Figure 50'!$M$7:$M$15</c:f>
              <c:strCache>
                <c:ptCount val="9"/>
                <c:pt idx="0">
                  <c:v>0.5</c:v>
                </c:pt>
                <c:pt idx="1">
                  <c:v>1</c:v>
                </c:pt>
                <c:pt idx="2">
                  <c:v>1.5</c:v>
                </c:pt>
                <c:pt idx="3">
                  <c:v>2</c:v>
                </c:pt>
                <c:pt idx="4">
                  <c:v>3</c:v>
                </c:pt>
                <c:pt idx="5">
                  <c:v>4</c:v>
                </c:pt>
                <c:pt idx="6">
                  <c:v>6</c:v>
                </c:pt>
                <c:pt idx="7">
                  <c:v>20+</c:v>
                </c:pt>
                <c:pt idx="8">
                  <c:v>Total</c:v>
                </c:pt>
              </c:strCache>
            </c:strRef>
          </c:cat>
          <c:val>
            <c:numRef>
              <c:f>'Figure 50'!$O$7:$O$14</c:f>
              <c:numCache>
                <c:formatCode>0</c:formatCode>
                <c:ptCount val="8"/>
                <c:pt idx="0">
                  <c:v>310.62</c:v>
                </c:pt>
                <c:pt idx="1">
                  <c:v>4276.5055300000013</c:v>
                </c:pt>
                <c:pt idx="2">
                  <c:v>1303.4749999999999</c:v>
                </c:pt>
                <c:pt idx="3">
                  <c:v>6975.3190000000004</c:v>
                </c:pt>
                <c:pt idx="4">
                  <c:v>5</c:v>
                </c:pt>
                <c:pt idx="5">
                  <c:v>25.794</c:v>
                </c:pt>
                <c:pt idx="6">
                  <c:v>2054.9</c:v>
                </c:pt>
                <c:pt idx="7">
                  <c:v>740</c:v>
                </c:pt>
              </c:numCache>
            </c:numRef>
          </c:val>
          <c:extLst>
            <c:ext xmlns:c16="http://schemas.microsoft.com/office/drawing/2014/chart" uri="{C3380CC4-5D6E-409C-BE32-E72D297353CC}">
              <c16:uniqueId val="{00000001-2BEC-433A-A6CF-2F61387D1000}"/>
            </c:ext>
          </c:extLst>
        </c:ser>
        <c:dLbls>
          <c:showLegendKey val="0"/>
          <c:showVal val="0"/>
          <c:showCatName val="0"/>
          <c:showSerName val="0"/>
          <c:showPercent val="0"/>
          <c:showBubbleSize val="0"/>
        </c:dLbls>
        <c:gapWidth val="219"/>
        <c:overlap val="-27"/>
        <c:axId val="848872112"/>
        <c:axId val="848872440"/>
      </c:barChart>
      <c:catAx>
        <c:axId val="848872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Storage duration (hours)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440"/>
        <c:crosses val="autoZero"/>
        <c:auto val="1"/>
        <c:lblAlgn val="ctr"/>
        <c:lblOffset val="100"/>
        <c:noMultiLvlLbl val="0"/>
      </c:catAx>
      <c:valAx>
        <c:axId val="848872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872112"/>
        <c:crosses val="autoZero"/>
        <c:crossBetween val="between"/>
      </c:valAx>
      <c:spPr>
        <a:noFill/>
        <a:ln>
          <a:noFill/>
        </a:ln>
        <a:effectLst/>
      </c:spPr>
    </c:plotArea>
    <c:legend>
      <c:legendPos val="b"/>
      <c:layout>
        <c:manualLayout>
          <c:xMode val="edge"/>
          <c:yMode val="edge"/>
          <c:x val="0.23344838878380422"/>
          <c:y val="0.88127331667076603"/>
          <c:w val="0.74381282535193605"/>
          <c:h val="7.7070265326047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v>Proportion of events</c:v>
          </c:tx>
          <c:spPr>
            <a:solidFill>
              <a:srgbClr val="F26522"/>
            </a:solidFill>
          </c:spPr>
          <c:invertIfNegative val="0"/>
          <c:cat>
            <c:numRef>
              <c:f>'Figure 51'!$N$5:$BI$5</c:f>
              <c:numCache>
                <c:formatCode>General</c:formatCode>
                <c:ptCount val="48"/>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pt idx="20">
                  <c:v>10.5</c:v>
                </c:pt>
                <c:pt idx="21">
                  <c:v>11</c:v>
                </c:pt>
                <c:pt idx="22">
                  <c:v>11.5</c:v>
                </c:pt>
                <c:pt idx="23">
                  <c:v>12</c:v>
                </c:pt>
                <c:pt idx="24">
                  <c:v>12.5</c:v>
                </c:pt>
                <c:pt idx="25">
                  <c:v>13</c:v>
                </c:pt>
                <c:pt idx="26">
                  <c:v>13.5</c:v>
                </c:pt>
                <c:pt idx="27">
                  <c:v>14</c:v>
                </c:pt>
                <c:pt idx="28">
                  <c:v>14.5</c:v>
                </c:pt>
                <c:pt idx="29">
                  <c:v>15</c:v>
                </c:pt>
                <c:pt idx="30">
                  <c:v>15.5</c:v>
                </c:pt>
                <c:pt idx="31">
                  <c:v>16</c:v>
                </c:pt>
                <c:pt idx="32">
                  <c:v>16.5</c:v>
                </c:pt>
                <c:pt idx="33">
                  <c:v>17</c:v>
                </c:pt>
                <c:pt idx="34">
                  <c:v>17.5</c:v>
                </c:pt>
                <c:pt idx="35">
                  <c:v>18</c:v>
                </c:pt>
                <c:pt idx="36">
                  <c:v>18.5</c:v>
                </c:pt>
                <c:pt idx="37">
                  <c:v>19</c:v>
                </c:pt>
                <c:pt idx="38">
                  <c:v>19.5</c:v>
                </c:pt>
                <c:pt idx="39">
                  <c:v>20</c:v>
                </c:pt>
                <c:pt idx="40">
                  <c:v>20.5</c:v>
                </c:pt>
                <c:pt idx="41">
                  <c:v>21</c:v>
                </c:pt>
                <c:pt idx="42">
                  <c:v>21.5</c:v>
                </c:pt>
                <c:pt idx="43">
                  <c:v>22</c:v>
                </c:pt>
                <c:pt idx="44">
                  <c:v>22.5</c:v>
                </c:pt>
                <c:pt idx="45">
                  <c:v>23</c:v>
                </c:pt>
                <c:pt idx="46">
                  <c:v>23.5</c:v>
                </c:pt>
                <c:pt idx="47">
                  <c:v>24</c:v>
                </c:pt>
              </c:numCache>
            </c:numRef>
          </c:cat>
          <c:val>
            <c:numRef>
              <c:f>'Figure 51'!$N$7:$BI$7</c:f>
              <c:numCache>
                <c:formatCode>0.0%</c:formatCode>
                <c:ptCount val="48"/>
                <c:pt idx="0">
                  <c:v>4.3676662320730121E-2</c:v>
                </c:pt>
                <c:pt idx="1">
                  <c:v>0.10886571056062581</c:v>
                </c:pt>
                <c:pt idx="2">
                  <c:v>0.13494132985658408</c:v>
                </c:pt>
                <c:pt idx="3">
                  <c:v>0.14667535853976532</c:v>
                </c:pt>
                <c:pt idx="4">
                  <c:v>0.11016949152542373</c:v>
                </c:pt>
                <c:pt idx="5">
                  <c:v>0.10169491525423729</c:v>
                </c:pt>
                <c:pt idx="6">
                  <c:v>7.4315514993481088E-2</c:v>
                </c:pt>
                <c:pt idx="7">
                  <c:v>7.0404172099087364E-2</c:v>
                </c:pt>
                <c:pt idx="8">
                  <c:v>4.6284224250325946E-2</c:v>
                </c:pt>
                <c:pt idx="9">
                  <c:v>3.6505867014341595E-2</c:v>
                </c:pt>
                <c:pt idx="10">
                  <c:v>2.4771838331160364E-2</c:v>
                </c:pt>
                <c:pt idx="11">
                  <c:v>1.955671447196871E-2</c:v>
                </c:pt>
                <c:pt idx="12">
                  <c:v>7.8226857887874843E-3</c:v>
                </c:pt>
                <c:pt idx="13">
                  <c:v>5.8670143415906128E-3</c:v>
                </c:pt>
                <c:pt idx="14">
                  <c:v>1.1734028683181226E-2</c:v>
                </c:pt>
                <c:pt idx="15">
                  <c:v>7.8226857887874843E-3</c:v>
                </c:pt>
                <c:pt idx="16">
                  <c:v>3.259452411994785E-3</c:v>
                </c:pt>
                <c:pt idx="17">
                  <c:v>9.1264667535853987E-3</c:v>
                </c:pt>
                <c:pt idx="18">
                  <c:v>7.1707953063885272E-3</c:v>
                </c:pt>
                <c:pt idx="19">
                  <c:v>1.1082138200782269E-2</c:v>
                </c:pt>
                <c:pt idx="20">
                  <c:v>5.2151238591916557E-3</c:v>
                </c:pt>
                <c:pt idx="21">
                  <c:v>5.8670143415906128E-3</c:v>
                </c:pt>
                <c:pt idx="22">
                  <c:v>3.9113428943937422E-3</c:v>
                </c:pt>
                <c:pt idx="23">
                  <c:v>6.5189048239895696E-4</c:v>
                </c:pt>
                <c:pt idx="24">
                  <c:v>2.6075619295958278E-3</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D29C-4747-A48D-7EB1818D1B4C}"/>
            </c:ext>
          </c:extLst>
        </c:ser>
        <c:dLbls>
          <c:showLegendKey val="0"/>
          <c:showVal val="0"/>
          <c:showCatName val="0"/>
          <c:showSerName val="0"/>
          <c:showPercent val="0"/>
          <c:showBubbleSize val="0"/>
        </c:dLbls>
        <c:gapWidth val="150"/>
        <c:axId val="24305166"/>
        <c:axId val="3649385"/>
      </c:barChart>
      <c:catAx>
        <c:axId val="24305166"/>
        <c:scaling>
          <c:orientation val="minMax"/>
        </c:scaling>
        <c:delete val="0"/>
        <c:axPos val="b"/>
        <c:majorGridlines>
          <c:spPr>
            <a:ln w="9525">
              <a:noFill/>
            </a:ln>
          </c:spPr>
        </c:majorGridlines>
        <c:title>
          <c:tx>
            <c:rich>
              <a:bodyPr rot="0" vert="horz"/>
              <a:lstStyle/>
              <a:p>
                <a:pPr algn="ctr">
                  <a:defRPr/>
                </a:pPr>
                <a:r>
                  <a:rPr lang="en-US"/>
                  <a:t>Duration of Event (hrs)</a:t>
                </a:r>
              </a:p>
            </c:rich>
          </c:tx>
          <c:layout>
            <c:manualLayout>
              <c:xMode val="edge"/>
              <c:yMode val="edge"/>
              <c:x val="0.4307505963128323"/>
              <c:y val="0.89672917858929291"/>
            </c:manualLayout>
          </c:layout>
          <c:overlay val="0"/>
          <c:spPr>
            <a:noFill/>
            <a:ln w="9525">
              <a:noFill/>
            </a:ln>
          </c:spPr>
        </c:title>
        <c:numFmt formatCode="General" sourceLinked="1"/>
        <c:majorTickMark val="none"/>
        <c:minorTickMark val="none"/>
        <c:tickLblPos val="nextTo"/>
        <c:spPr>
          <a:ln w="28575" cap="flat" cmpd="sng">
            <a:solidFill>
              <a:sysClr val="window" lastClr="FFFFFF">
                <a:lumMod val="65000"/>
              </a:sysClr>
            </a:solidFill>
          </a:ln>
        </c:spPr>
        <c:crossAx val="3649385"/>
        <c:crosses val="autoZero"/>
        <c:auto val="1"/>
        <c:lblAlgn val="ctr"/>
        <c:lblOffset val="100"/>
        <c:noMultiLvlLbl val="0"/>
      </c:catAx>
      <c:valAx>
        <c:axId val="3649385"/>
        <c:scaling>
          <c:orientation val="minMax"/>
          <c:max val="0.25"/>
        </c:scaling>
        <c:delete val="0"/>
        <c:axPos val="l"/>
        <c:majorGridlines>
          <c:spPr>
            <a:ln w="9525" cap="flat" cmpd="sng">
              <a:solidFill>
                <a:sysClr val="window" lastClr="FFFFFF">
                  <a:lumMod val="65000"/>
                </a:sysClr>
              </a:solidFill>
            </a:ln>
          </c:spPr>
        </c:majorGridlines>
        <c:numFmt formatCode="0%" sourceLinked="0"/>
        <c:majorTickMark val="none"/>
        <c:minorTickMark val="none"/>
        <c:tickLblPos val="nextTo"/>
        <c:spPr>
          <a:ln w="9525">
            <a:noFill/>
          </a:ln>
        </c:spPr>
        <c:crossAx val="24305166"/>
        <c:crosses val="autoZero"/>
        <c:crossBetween val="between"/>
      </c:valAx>
    </c:plotArea>
    <c:plotVisOnly val="1"/>
    <c:dispBlanksAs val="gap"/>
    <c:showDLblsOverMax val="0"/>
  </c:chart>
  <c:spPr>
    <a:ln w="9525">
      <a:noFill/>
    </a:ln>
  </c:spPr>
  <c:txPr>
    <a:bodyPr rot="0" vert="horz"/>
    <a:lstStyle/>
    <a:p>
      <a:pPr>
        <a:defRPr lang="en-US" sz="100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v>Proportion of Events</c:v>
          </c:tx>
          <c:spPr>
            <a:solidFill>
              <a:srgbClr val="F26522"/>
            </a:solidFill>
          </c:spPr>
          <c:invertIfNegative val="0"/>
          <c:cat>
            <c:numRef>
              <c:f>'Figure 52'!$N$5:$BI$5</c:f>
              <c:numCache>
                <c:formatCode>General</c:formatCode>
                <c:ptCount val="48"/>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pt idx="20">
                  <c:v>10.5</c:v>
                </c:pt>
                <c:pt idx="21">
                  <c:v>11</c:v>
                </c:pt>
                <c:pt idx="22">
                  <c:v>11.5</c:v>
                </c:pt>
                <c:pt idx="23">
                  <c:v>12</c:v>
                </c:pt>
                <c:pt idx="24">
                  <c:v>12.5</c:v>
                </c:pt>
                <c:pt idx="25">
                  <c:v>13</c:v>
                </c:pt>
                <c:pt idx="26">
                  <c:v>13.5</c:v>
                </c:pt>
                <c:pt idx="27">
                  <c:v>14</c:v>
                </c:pt>
                <c:pt idx="28">
                  <c:v>14.5</c:v>
                </c:pt>
                <c:pt idx="29">
                  <c:v>15</c:v>
                </c:pt>
                <c:pt idx="30">
                  <c:v>15.5</c:v>
                </c:pt>
                <c:pt idx="31">
                  <c:v>16</c:v>
                </c:pt>
                <c:pt idx="32">
                  <c:v>16.5</c:v>
                </c:pt>
                <c:pt idx="33">
                  <c:v>17</c:v>
                </c:pt>
                <c:pt idx="34">
                  <c:v>17.5</c:v>
                </c:pt>
                <c:pt idx="35">
                  <c:v>18</c:v>
                </c:pt>
                <c:pt idx="36">
                  <c:v>18.5</c:v>
                </c:pt>
                <c:pt idx="37">
                  <c:v>19</c:v>
                </c:pt>
                <c:pt idx="38">
                  <c:v>19.5</c:v>
                </c:pt>
                <c:pt idx="39">
                  <c:v>20</c:v>
                </c:pt>
                <c:pt idx="40">
                  <c:v>20.5</c:v>
                </c:pt>
                <c:pt idx="41">
                  <c:v>21</c:v>
                </c:pt>
                <c:pt idx="42">
                  <c:v>21.5</c:v>
                </c:pt>
                <c:pt idx="43">
                  <c:v>22</c:v>
                </c:pt>
                <c:pt idx="44">
                  <c:v>22.5</c:v>
                </c:pt>
                <c:pt idx="45">
                  <c:v>23</c:v>
                </c:pt>
                <c:pt idx="46">
                  <c:v>23.5</c:v>
                </c:pt>
                <c:pt idx="47">
                  <c:v>24</c:v>
                </c:pt>
              </c:numCache>
            </c:numRef>
          </c:cat>
          <c:val>
            <c:numRef>
              <c:f>'Figure 52'!$N$7:$BI$7</c:f>
              <c:numCache>
                <c:formatCode>0.0%</c:formatCode>
                <c:ptCount val="48"/>
                <c:pt idx="0">
                  <c:v>1.839464882943144E-2</c:v>
                </c:pt>
                <c:pt idx="1">
                  <c:v>6.354515050167224E-2</c:v>
                </c:pt>
                <c:pt idx="2">
                  <c:v>8.5284280936454862E-2</c:v>
                </c:pt>
                <c:pt idx="3">
                  <c:v>8.9464882943143823E-2</c:v>
                </c:pt>
                <c:pt idx="4">
                  <c:v>9.6153846153846159E-2</c:v>
                </c:pt>
                <c:pt idx="5">
                  <c:v>9.6989966555183951E-2</c:v>
                </c:pt>
                <c:pt idx="6">
                  <c:v>9.1137123745819407E-2</c:v>
                </c:pt>
                <c:pt idx="7">
                  <c:v>9.1973244147157199E-2</c:v>
                </c:pt>
                <c:pt idx="8">
                  <c:v>7.1070234113712383E-2</c:v>
                </c:pt>
                <c:pt idx="9">
                  <c:v>5.1839464882943151E-2</c:v>
                </c:pt>
                <c:pt idx="10">
                  <c:v>3.9297658862876256E-2</c:v>
                </c:pt>
                <c:pt idx="11">
                  <c:v>3.3444816053511711E-2</c:v>
                </c:pt>
                <c:pt idx="12">
                  <c:v>2.759197324414716E-2</c:v>
                </c:pt>
                <c:pt idx="13">
                  <c:v>2.8428093645484955E-2</c:v>
                </c:pt>
                <c:pt idx="14">
                  <c:v>2.1739130434782612E-2</c:v>
                </c:pt>
                <c:pt idx="15">
                  <c:v>2.1739130434782612E-2</c:v>
                </c:pt>
                <c:pt idx="16">
                  <c:v>1.3377926421404684E-2</c:v>
                </c:pt>
                <c:pt idx="17">
                  <c:v>1.3377926421404684E-2</c:v>
                </c:pt>
                <c:pt idx="18">
                  <c:v>1.9230769230769232E-2</c:v>
                </c:pt>
                <c:pt idx="19">
                  <c:v>3.3444816053511709E-3</c:v>
                </c:pt>
                <c:pt idx="20">
                  <c:v>5.8528428093645498E-3</c:v>
                </c:pt>
                <c:pt idx="21">
                  <c:v>6.6889632107023419E-3</c:v>
                </c:pt>
                <c:pt idx="22">
                  <c:v>6.6889632107023419E-3</c:v>
                </c:pt>
                <c:pt idx="23">
                  <c:v>8.3612040133779274E-4</c:v>
                </c:pt>
                <c:pt idx="24">
                  <c:v>8.3612040133779274E-4</c:v>
                </c:pt>
                <c:pt idx="25">
                  <c:v>1.6722408026755855E-3</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59B1-47E5-BEC9-8E679EA1D6A4}"/>
            </c:ext>
          </c:extLst>
        </c:ser>
        <c:dLbls>
          <c:showLegendKey val="0"/>
          <c:showVal val="0"/>
          <c:showCatName val="0"/>
          <c:showSerName val="0"/>
          <c:showPercent val="0"/>
          <c:showBubbleSize val="0"/>
        </c:dLbls>
        <c:gapWidth val="150"/>
        <c:axId val="24305166"/>
        <c:axId val="3649385"/>
      </c:barChart>
      <c:catAx>
        <c:axId val="24305166"/>
        <c:scaling>
          <c:orientation val="minMax"/>
        </c:scaling>
        <c:delete val="0"/>
        <c:axPos val="b"/>
        <c:majorGridlines>
          <c:spPr>
            <a:ln w="9525">
              <a:noFill/>
            </a:ln>
          </c:spPr>
        </c:majorGridlines>
        <c:title>
          <c:tx>
            <c:rich>
              <a:bodyPr rot="0" vert="horz"/>
              <a:lstStyle/>
              <a:p>
                <a:pPr algn="ctr">
                  <a:defRPr/>
                </a:pPr>
                <a:r>
                  <a:rPr lang="en-US"/>
                  <a:t>Duration of Event (hrs)</a:t>
                </a:r>
              </a:p>
            </c:rich>
          </c:tx>
          <c:layout>
            <c:manualLayout>
              <c:xMode val="edge"/>
              <c:yMode val="edge"/>
              <c:x val="0.4307505963128323"/>
              <c:y val="0.89672917858929291"/>
            </c:manualLayout>
          </c:layout>
          <c:overlay val="0"/>
          <c:spPr>
            <a:noFill/>
            <a:ln w="9525">
              <a:noFill/>
            </a:ln>
          </c:spPr>
        </c:title>
        <c:numFmt formatCode="General" sourceLinked="1"/>
        <c:majorTickMark val="none"/>
        <c:minorTickMark val="none"/>
        <c:tickLblPos val="nextTo"/>
        <c:spPr>
          <a:ln w="28575" cap="flat" cmpd="sng">
            <a:solidFill>
              <a:sysClr val="window" lastClr="FFFFFF">
                <a:lumMod val="65000"/>
              </a:sysClr>
            </a:solidFill>
          </a:ln>
        </c:spPr>
        <c:crossAx val="3649385"/>
        <c:crosses val="autoZero"/>
        <c:auto val="1"/>
        <c:lblAlgn val="ctr"/>
        <c:lblOffset val="100"/>
        <c:noMultiLvlLbl val="0"/>
      </c:catAx>
      <c:valAx>
        <c:axId val="3649385"/>
        <c:scaling>
          <c:orientation val="minMax"/>
          <c:max val="0.25"/>
        </c:scaling>
        <c:delete val="0"/>
        <c:axPos val="l"/>
        <c:majorGridlines>
          <c:spPr>
            <a:ln w="9525" cap="flat" cmpd="sng">
              <a:solidFill>
                <a:sysClr val="window" lastClr="FFFFFF">
                  <a:lumMod val="65000"/>
                </a:sysClr>
              </a:solidFill>
            </a:ln>
          </c:spPr>
        </c:majorGridlines>
        <c:numFmt formatCode="0%" sourceLinked="0"/>
        <c:majorTickMark val="none"/>
        <c:minorTickMark val="none"/>
        <c:tickLblPos val="nextTo"/>
        <c:spPr>
          <a:ln w="9525">
            <a:noFill/>
          </a:ln>
        </c:spPr>
        <c:crossAx val="24305166"/>
        <c:crosses val="autoZero"/>
        <c:crossBetween val="between"/>
      </c:valAx>
    </c:plotArea>
    <c:plotVisOnly val="1"/>
    <c:dispBlanksAs val="gap"/>
    <c:showDLblsOverMax val="0"/>
  </c:chart>
  <c:spPr>
    <a:ln w="9525">
      <a:noFill/>
    </a:ln>
  </c:spPr>
  <c:txPr>
    <a:bodyPr rot="0" vert="horz"/>
    <a:lstStyle/>
    <a:p>
      <a:pPr>
        <a:defRPr lang="en-US" sz="100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'Figure 54'!$I$9</c:f>
              <c:strCache>
                <c:ptCount val="1"/>
                <c:pt idx="0">
                  <c:v>Belgium</c:v>
                </c:pt>
              </c:strCache>
            </c:strRef>
          </c:tx>
          <c:spPr>
            <a:ln w="19050" cap="rnd">
              <a:solidFill>
                <a:schemeClr val="accent4"/>
              </a:solidFill>
              <a:round/>
            </a:ln>
            <a:effectLst/>
          </c:spPr>
          <c:marker>
            <c:symbol val="none"/>
          </c:marker>
          <c:xVal>
            <c:numRef>
              <c:f>'Figure 54'!$L$8:$DF$8</c:f>
              <c:numCache>
                <c:formatCode>General</c:formatCode>
                <c:ptCount val="99"/>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numCache>
            </c:numRef>
          </c:xVal>
          <c:yVal>
            <c:numRef>
              <c:f>'Figure 54'!$L$9:$DF$9</c:f>
              <c:numCache>
                <c:formatCode>0%</c:formatCode>
                <c:ptCount val="99"/>
                <c:pt idx="0">
                  <c:v>0</c:v>
                </c:pt>
                <c:pt idx="1">
                  <c:v>0</c:v>
                </c:pt>
                <c:pt idx="2">
                  <c:v>0</c:v>
                </c:pt>
                <c:pt idx="3">
                  <c:v>0</c:v>
                </c:pt>
                <c:pt idx="4">
                  <c:v>0</c:v>
                </c:pt>
                <c:pt idx="5">
                  <c:v>0</c:v>
                </c:pt>
                <c:pt idx="6">
                  <c:v>0</c:v>
                </c:pt>
                <c:pt idx="7">
                  <c:v>0</c:v>
                </c:pt>
                <c:pt idx="8">
                  <c:v>0</c:v>
                </c:pt>
                <c:pt idx="9">
                  <c:v>1.79159351463621E-2</c:v>
                </c:pt>
                <c:pt idx="10">
                  <c:v>4.2194203499176297E-2</c:v>
                </c:pt>
                <c:pt idx="11">
                  <c:v>7.3686430585990795E-2</c:v>
                </c:pt>
                <c:pt idx="12">
                  <c:v>0.1855308199671758</c:v>
                </c:pt>
                <c:pt idx="13">
                  <c:v>0.38858187999875671</c:v>
                </c:pt>
                <c:pt idx="14">
                  <c:v>0.56602698513094241</c:v>
                </c:pt>
                <c:pt idx="15">
                  <c:v>0.59805205099124081</c:v>
                </c:pt>
                <c:pt idx="16">
                  <c:v>0.60051995496328592</c:v>
                </c:pt>
                <c:pt idx="17">
                  <c:v>0.61273889660050562</c:v>
                </c:pt>
                <c:pt idx="18">
                  <c:v>0.67145809109373689</c:v>
                </c:pt>
                <c:pt idx="19">
                  <c:v>0.69671581017761208</c:v>
                </c:pt>
                <c:pt idx="20">
                  <c:v>0.72139063097696943</c:v>
                </c:pt>
                <c:pt idx="21">
                  <c:v>0.78095195506751491</c:v>
                </c:pt>
                <c:pt idx="22">
                  <c:v>0.81189042381967313</c:v>
                </c:pt>
                <c:pt idx="23">
                  <c:v>0.86162831740819756</c:v>
                </c:pt>
                <c:pt idx="24">
                  <c:v>0.89257156205046928</c:v>
                </c:pt>
                <c:pt idx="25">
                  <c:v>0.89781329809610178</c:v>
                </c:pt>
                <c:pt idx="26">
                  <c:v>0.9</c:v>
                </c:pt>
                <c:pt idx="27">
                  <c:v>0.90595350694580501</c:v>
                </c:pt>
                <c:pt idx="28">
                  <c:v>0.91687312140937705</c:v>
                </c:pt>
                <c:pt idx="29">
                  <c:v>0.93063154728361519</c:v>
                </c:pt>
                <c:pt idx="30">
                  <c:v>0.96458045085213162</c:v>
                </c:pt>
                <c:pt idx="31">
                  <c:v>0.97593438949485478</c:v>
                </c:pt>
                <c:pt idx="32">
                  <c:v>0.99490909269881622</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numCache>
            </c:numRef>
          </c:yVal>
          <c:smooth val="1"/>
          <c:extLst>
            <c:ext xmlns:c16="http://schemas.microsoft.com/office/drawing/2014/chart" uri="{C3380CC4-5D6E-409C-BE32-E72D297353CC}">
              <c16:uniqueId val="{00000000-C9D5-41E7-AF97-ADF33EF1FA32}"/>
            </c:ext>
          </c:extLst>
        </c:ser>
        <c:ser>
          <c:idx val="1"/>
          <c:order val="1"/>
          <c:tx>
            <c:strRef>
              <c:f>'Figure 54'!$I$10</c:f>
              <c:strCache>
                <c:ptCount val="1"/>
                <c:pt idx="0">
                  <c:v>Denmark</c:v>
                </c:pt>
              </c:strCache>
            </c:strRef>
          </c:tx>
          <c:spPr>
            <a:ln w="19050" cap="rnd">
              <a:solidFill>
                <a:schemeClr val="accent5"/>
              </a:solidFill>
              <a:round/>
            </a:ln>
            <a:effectLst/>
          </c:spPr>
          <c:marker>
            <c:symbol val="none"/>
          </c:marker>
          <c:xVal>
            <c:numRef>
              <c:f>'Figure 54'!$L$8:$DF$8</c:f>
              <c:numCache>
                <c:formatCode>General</c:formatCode>
                <c:ptCount val="99"/>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numCache>
            </c:numRef>
          </c:xVal>
          <c:yVal>
            <c:numRef>
              <c:f>'Figure 54'!$L$10:$DF$10</c:f>
              <c:numCache>
                <c:formatCode>0%</c:formatCode>
                <c:ptCount val="99"/>
                <c:pt idx="0">
                  <c:v>0</c:v>
                </c:pt>
                <c:pt idx="1">
                  <c:v>0</c:v>
                </c:pt>
                <c:pt idx="2">
                  <c:v>8.7999999999999995E-2</c:v>
                </c:pt>
                <c:pt idx="3">
                  <c:v>0.1</c:v>
                </c:pt>
                <c:pt idx="4">
                  <c:v>0.13985812392179389</c:v>
                </c:pt>
                <c:pt idx="5">
                  <c:v>0.16733336394515469</c:v>
                </c:pt>
                <c:pt idx="6">
                  <c:v>0.1905370883305274</c:v>
                </c:pt>
                <c:pt idx="7">
                  <c:v>0.2</c:v>
                </c:pt>
                <c:pt idx="8">
                  <c:v>0.20348849028276519</c:v>
                </c:pt>
                <c:pt idx="9">
                  <c:v>0.2102757089416164</c:v>
                </c:pt>
                <c:pt idx="10">
                  <c:v>0.28561533536399142</c:v>
                </c:pt>
                <c:pt idx="11">
                  <c:v>0.51991891253281608</c:v>
                </c:pt>
                <c:pt idx="12">
                  <c:v>0.81123531734699905</c:v>
                </c:pt>
                <c:pt idx="13">
                  <c:v>0.93495901368654155</c:v>
                </c:pt>
                <c:pt idx="14">
                  <c:v>0.97617718751901195</c:v>
                </c:pt>
                <c:pt idx="15">
                  <c:v>0.98185772949888839</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numCache>
            </c:numRef>
          </c:yVal>
          <c:smooth val="1"/>
          <c:extLst>
            <c:ext xmlns:c16="http://schemas.microsoft.com/office/drawing/2014/chart" uri="{C3380CC4-5D6E-409C-BE32-E72D297353CC}">
              <c16:uniqueId val="{00000001-C9D5-41E7-AF97-ADF33EF1FA32}"/>
            </c:ext>
          </c:extLst>
        </c:ser>
        <c:ser>
          <c:idx val="2"/>
          <c:order val="2"/>
          <c:tx>
            <c:strRef>
              <c:f>'Figure 54'!$I$11</c:f>
              <c:strCache>
                <c:ptCount val="1"/>
                <c:pt idx="0">
                  <c:v>France</c:v>
                </c:pt>
              </c:strCache>
            </c:strRef>
          </c:tx>
          <c:spPr>
            <a:ln w="19050" cap="rnd">
              <a:solidFill>
                <a:schemeClr val="accent3"/>
              </a:solidFill>
              <a:round/>
            </a:ln>
            <a:effectLst/>
          </c:spPr>
          <c:marker>
            <c:symbol val="none"/>
          </c:marker>
          <c:xVal>
            <c:numRef>
              <c:f>'Figure 54'!$L$8:$DF$8</c:f>
              <c:numCache>
                <c:formatCode>General</c:formatCode>
                <c:ptCount val="99"/>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numCache>
            </c:numRef>
          </c:xVal>
          <c:yVal>
            <c:numRef>
              <c:f>'Figure 54'!$L$11:$DF$11</c:f>
              <c:numCache>
                <c:formatCode>0%</c:formatCode>
                <c:ptCount val="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1.172878488894E-3</c:v>
                </c:pt>
                <c:pt idx="16">
                  <c:v>1.1925406590711901E-2</c:v>
                </c:pt>
                <c:pt idx="17">
                  <c:v>1.65460165823367E-2</c:v>
                </c:pt>
                <c:pt idx="18">
                  <c:v>2.2603139341828699E-2</c:v>
                </c:pt>
                <c:pt idx="19">
                  <c:v>3.00808742121874E-2</c:v>
                </c:pt>
                <c:pt idx="20">
                  <c:v>3.9311936303079699E-2</c:v>
                </c:pt>
                <c:pt idx="21">
                  <c:v>7.3309082497690095E-2</c:v>
                </c:pt>
                <c:pt idx="22">
                  <c:v>8.9743650091391194E-2</c:v>
                </c:pt>
                <c:pt idx="23">
                  <c:v>0.1155746911519614</c:v>
                </c:pt>
                <c:pt idx="24">
                  <c:v>0.13030861972545349</c:v>
                </c:pt>
                <c:pt idx="25">
                  <c:v>0.1355871761122312</c:v>
                </c:pt>
                <c:pt idx="26">
                  <c:v>0.14278863148911461</c:v>
                </c:pt>
                <c:pt idx="27">
                  <c:v>0.18261263554976931</c:v>
                </c:pt>
                <c:pt idx="28">
                  <c:v>0.24652644467772089</c:v>
                </c:pt>
                <c:pt idx="29">
                  <c:v>0.26353865088332679</c:v>
                </c:pt>
                <c:pt idx="30">
                  <c:v>0.31588250515197541</c:v>
                </c:pt>
                <c:pt idx="31">
                  <c:v>0.4486346888005992</c:v>
                </c:pt>
                <c:pt idx="32">
                  <c:v>0.63549499107953644</c:v>
                </c:pt>
                <c:pt idx="33">
                  <c:v>0.64712169106653716</c:v>
                </c:pt>
                <c:pt idx="34">
                  <c:v>0.73267501914497013</c:v>
                </c:pt>
                <c:pt idx="35">
                  <c:v>0.86199796675948692</c:v>
                </c:pt>
                <c:pt idx="36">
                  <c:v>0.88813791579473855</c:v>
                </c:pt>
                <c:pt idx="37">
                  <c:v>0.9173837311915144</c:v>
                </c:pt>
                <c:pt idx="38">
                  <c:v>0.95404237214556276</c:v>
                </c:pt>
                <c:pt idx="39">
                  <c:v>0.97363955305799998</c:v>
                </c:pt>
                <c:pt idx="40">
                  <c:v>0.98939829415212899</c:v>
                </c:pt>
                <c:pt idx="41">
                  <c:v>0.99864552558758324</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numCache>
            </c:numRef>
          </c:yVal>
          <c:smooth val="1"/>
          <c:extLst>
            <c:ext xmlns:c16="http://schemas.microsoft.com/office/drawing/2014/chart" uri="{C3380CC4-5D6E-409C-BE32-E72D297353CC}">
              <c16:uniqueId val="{00000002-C9D5-41E7-AF97-ADF33EF1FA32}"/>
            </c:ext>
          </c:extLst>
        </c:ser>
        <c:ser>
          <c:idx val="3"/>
          <c:order val="3"/>
          <c:tx>
            <c:strRef>
              <c:f>'Figure 54'!$I$12</c:f>
              <c:strCache>
                <c:ptCount val="1"/>
                <c:pt idx="0">
                  <c:v>Ireland</c:v>
                </c:pt>
              </c:strCache>
            </c:strRef>
          </c:tx>
          <c:spPr>
            <a:ln w="19050" cap="rnd">
              <a:solidFill>
                <a:schemeClr val="accent1"/>
              </a:solidFill>
              <a:round/>
            </a:ln>
            <a:effectLst/>
          </c:spPr>
          <c:marker>
            <c:symbol val="none"/>
          </c:marker>
          <c:xVal>
            <c:numRef>
              <c:f>'Figure 54'!$L$8:$DF$8</c:f>
              <c:numCache>
                <c:formatCode>General</c:formatCode>
                <c:ptCount val="99"/>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numCache>
            </c:numRef>
          </c:xVal>
          <c:yVal>
            <c:numRef>
              <c:f>'Figure 54'!$L$12:$DF$12</c:f>
              <c:numCache>
                <c:formatCode>0%</c:formatCode>
                <c:ptCount val="99"/>
                <c:pt idx="0">
                  <c:v>0</c:v>
                </c:pt>
                <c:pt idx="1">
                  <c:v>0</c:v>
                </c:pt>
                <c:pt idx="2">
                  <c:v>0</c:v>
                </c:pt>
                <c:pt idx="3">
                  <c:v>1.2385333057506401E-2</c:v>
                </c:pt>
                <c:pt idx="4">
                  <c:v>3.86828630761262E-2</c:v>
                </c:pt>
                <c:pt idx="5">
                  <c:v>5.1496744364541998E-2</c:v>
                </c:pt>
                <c:pt idx="6">
                  <c:v>5.4330747895154199E-2</c:v>
                </c:pt>
                <c:pt idx="7">
                  <c:v>5.5741877514872903E-2</c:v>
                </c:pt>
                <c:pt idx="8">
                  <c:v>6.6333272386660799E-2</c:v>
                </c:pt>
                <c:pt idx="9">
                  <c:v>8.2172494733251902E-2</c:v>
                </c:pt>
                <c:pt idx="10">
                  <c:v>9.6342118848589398E-2</c:v>
                </c:pt>
                <c:pt idx="11">
                  <c:v>0.1177650126593703</c:v>
                </c:pt>
                <c:pt idx="12">
                  <c:v>0.15049359606190871</c:v>
                </c:pt>
                <c:pt idx="13">
                  <c:v>0.17457851805829361</c:v>
                </c:pt>
                <c:pt idx="14">
                  <c:v>0.1803690393801102</c:v>
                </c:pt>
                <c:pt idx="15">
                  <c:v>0.2021812947417933</c:v>
                </c:pt>
                <c:pt idx="16">
                  <c:v>0.22230645603228541</c:v>
                </c:pt>
                <c:pt idx="17">
                  <c:v>0.22266483049526689</c:v>
                </c:pt>
                <c:pt idx="18">
                  <c:v>0.22526948821580489</c:v>
                </c:pt>
                <c:pt idx="19">
                  <c:v>0.2338593129303996</c:v>
                </c:pt>
                <c:pt idx="20">
                  <c:v>0.28540666722768238</c:v>
                </c:pt>
                <c:pt idx="21">
                  <c:v>0.30857841447897272</c:v>
                </c:pt>
                <c:pt idx="22">
                  <c:v>0.35472916938014759</c:v>
                </c:pt>
                <c:pt idx="23">
                  <c:v>0.39713799662594329</c:v>
                </c:pt>
                <c:pt idx="24">
                  <c:v>0.41463544586009748</c:v>
                </c:pt>
                <c:pt idx="25">
                  <c:v>0.4228929418124488</c:v>
                </c:pt>
                <c:pt idx="26">
                  <c:v>0.43197724069939808</c:v>
                </c:pt>
                <c:pt idx="27">
                  <c:v>0.45539433234185323</c:v>
                </c:pt>
                <c:pt idx="28">
                  <c:v>0.4861506632320029</c:v>
                </c:pt>
                <c:pt idx="29">
                  <c:v>0.49561150957213002</c:v>
                </c:pt>
                <c:pt idx="30">
                  <c:v>0.53217365824425511</c:v>
                </c:pt>
                <c:pt idx="31">
                  <c:v>0.58158471464064032</c:v>
                </c:pt>
                <c:pt idx="32">
                  <c:v>0.59486338808581596</c:v>
                </c:pt>
                <c:pt idx="33">
                  <c:v>0.60758897935763578</c:v>
                </c:pt>
                <c:pt idx="34">
                  <c:v>0.62335282435545381</c:v>
                </c:pt>
                <c:pt idx="35">
                  <c:v>0.62705113727014372</c:v>
                </c:pt>
                <c:pt idx="36">
                  <c:v>0.65152703852050509</c:v>
                </c:pt>
                <c:pt idx="37">
                  <c:v>0.6683894867908915</c:v>
                </c:pt>
                <c:pt idx="38">
                  <c:v>0.676480104996948</c:v>
                </c:pt>
                <c:pt idx="39">
                  <c:v>0.68331362811519814</c:v>
                </c:pt>
                <c:pt idx="40">
                  <c:v>0.70620814850618141</c:v>
                </c:pt>
                <c:pt idx="41">
                  <c:v>0.71980964589960461</c:v>
                </c:pt>
                <c:pt idx="42">
                  <c:v>0.72556186233823661</c:v>
                </c:pt>
                <c:pt idx="43">
                  <c:v>0.7419900916800678</c:v>
                </c:pt>
                <c:pt idx="44">
                  <c:v>0.7582106093542974</c:v>
                </c:pt>
                <c:pt idx="45">
                  <c:v>0.76795478897849034</c:v>
                </c:pt>
                <c:pt idx="46">
                  <c:v>0.78576230981059181</c:v>
                </c:pt>
                <c:pt idx="47">
                  <c:v>0.8036871505392581</c:v>
                </c:pt>
                <c:pt idx="48">
                  <c:v>0.83360360890233898</c:v>
                </c:pt>
                <c:pt idx="49">
                  <c:v>0.83465282748693193</c:v>
                </c:pt>
                <c:pt idx="50">
                  <c:v>0.84121638476388205</c:v>
                </c:pt>
                <c:pt idx="51">
                  <c:v>0.8852321499731225</c:v>
                </c:pt>
                <c:pt idx="52">
                  <c:v>0.89511308932775746</c:v>
                </c:pt>
                <c:pt idx="53">
                  <c:v>0.90674830629525438</c:v>
                </c:pt>
                <c:pt idx="54">
                  <c:v>0.91562592415138144</c:v>
                </c:pt>
                <c:pt idx="55">
                  <c:v>0.93157038335553921</c:v>
                </c:pt>
                <c:pt idx="56">
                  <c:v>0.94707014880801443</c:v>
                </c:pt>
                <c:pt idx="57">
                  <c:v>0.95486305714378783</c:v>
                </c:pt>
                <c:pt idx="58">
                  <c:v>0.95734907019852844</c:v>
                </c:pt>
                <c:pt idx="59">
                  <c:v>0.96149622375424504</c:v>
                </c:pt>
                <c:pt idx="60">
                  <c:v>0.96561069340326999</c:v>
                </c:pt>
                <c:pt idx="61">
                  <c:v>0.96586610692459296</c:v>
                </c:pt>
                <c:pt idx="62">
                  <c:v>0.96642019380916344</c:v>
                </c:pt>
                <c:pt idx="63">
                  <c:v>0.96792630012931757</c:v>
                </c:pt>
                <c:pt idx="64">
                  <c:v>0.97192888262694177</c:v>
                </c:pt>
                <c:pt idx="65">
                  <c:v>0.97472942255219763</c:v>
                </c:pt>
                <c:pt idx="66">
                  <c:v>0.98721420403630522</c:v>
                </c:pt>
                <c:pt idx="67">
                  <c:v>0.98995283764944275</c:v>
                </c:pt>
                <c:pt idx="68">
                  <c:v>0.99158816162297003</c:v>
                </c:pt>
                <c:pt idx="69">
                  <c:v>0.99276098668500201</c:v>
                </c:pt>
                <c:pt idx="70">
                  <c:v>0.99414844885302922</c:v>
                </c:pt>
                <c:pt idx="71">
                  <c:v>0.99622342971624045</c:v>
                </c:pt>
                <c:pt idx="72">
                  <c:v>0.99746845113414762</c:v>
                </c:pt>
                <c:pt idx="73">
                  <c:v>0.99776340703301059</c:v>
                </c:pt>
                <c:pt idx="74">
                  <c:v>0.99900608406646296</c:v>
                </c:pt>
                <c:pt idx="75">
                  <c:v>0.99999081223233155</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numCache>
            </c:numRef>
          </c:yVal>
          <c:smooth val="1"/>
          <c:extLst>
            <c:ext xmlns:c16="http://schemas.microsoft.com/office/drawing/2014/chart" uri="{C3380CC4-5D6E-409C-BE32-E72D297353CC}">
              <c16:uniqueId val="{00000003-C9D5-41E7-AF97-ADF33EF1FA32}"/>
            </c:ext>
          </c:extLst>
        </c:ser>
        <c:ser>
          <c:idx val="4"/>
          <c:order val="4"/>
          <c:tx>
            <c:strRef>
              <c:f>'Figure 54'!$I$13</c:f>
              <c:strCache>
                <c:ptCount val="1"/>
                <c:pt idx="0">
                  <c:v>Netherlands</c:v>
                </c:pt>
              </c:strCache>
            </c:strRef>
          </c:tx>
          <c:spPr>
            <a:ln w="19050" cap="rnd">
              <a:solidFill>
                <a:schemeClr val="accent2"/>
              </a:solidFill>
              <a:round/>
            </a:ln>
            <a:effectLst/>
          </c:spPr>
          <c:marker>
            <c:symbol val="none"/>
          </c:marker>
          <c:xVal>
            <c:numRef>
              <c:f>'Figure 54'!$L$8:$DF$8</c:f>
              <c:numCache>
                <c:formatCode>General</c:formatCode>
                <c:ptCount val="99"/>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numCache>
            </c:numRef>
          </c:xVal>
          <c:yVal>
            <c:numRef>
              <c:f>'Figure 54'!$L$13:$DF$13</c:f>
              <c:numCache>
                <c:formatCode>0%</c:formatCode>
                <c:ptCount val="99"/>
                <c:pt idx="0">
                  <c:v>0</c:v>
                </c:pt>
                <c:pt idx="1">
                  <c:v>0</c:v>
                </c:pt>
                <c:pt idx="2">
                  <c:v>6.0754030693621598E-2</c:v>
                </c:pt>
                <c:pt idx="3">
                  <c:v>9.4426960823695297E-2</c:v>
                </c:pt>
                <c:pt idx="4">
                  <c:v>0.1</c:v>
                </c:pt>
                <c:pt idx="5">
                  <c:v>0.14208944058371659</c:v>
                </c:pt>
                <c:pt idx="6">
                  <c:v>0.1627012927973622</c:v>
                </c:pt>
                <c:pt idx="7">
                  <c:v>0.18494253720126461</c:v>
                </c:pt>
                <c:pt idx="8">
                  <c:v>0.252</c:v>
                </c:pt>
                <c:pt idx="9">
                  <c:v>0.33003267206047648</c:v>
                </c:pt>
                <c:pt idx="10">
                  <c:v>0.38137671253635791</c:v>
                </c:pt>
                <c:pt idx="11">
                  <c:v>0.48863604233744301</c:v>
                </c:pt>
                <c:pt idx="12">
                  <c:v>0.69199999999999995</c:v>
                </c:pt>
                <c:pt idx="13">
                  <c:v>0.80395503935397239</c:v>
                </c:pt>
                <c:pt idx="14">
                  <c:v>0.84710105935153124</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numCache>
            </c:numRef>
          </c:yVal>
          <c:smooth val="1"/>
          <c:extLst>
            <c:ext xmlns:c16="http://schemas.microsoft.com/office/drawing/2014/chart" uri="{C3380CC4-5D6E-409C-BE32-E72D297353CC}">
              <c16:uniqueId val="{00000004-C9D5-41E7-AF97-ADF33EF1FA32}"/>
            </c:ext>
          </c:extLst>
        </c:ser>
        <c:ser>
          <c:idx val="5"/>
          <c:order val="5"/>
          <c:tx>
            <c:strRef>
              <c:f>'Figure 54'!$I$14</c:f>
              <c:strCache>
                <c:ptCount val="1"/>
                <c:pt idx="0">
                  <c:v>Norway</c:v>
                </c:pt>
              </c:strCache>
            </c:strRef>
          </c:tx>
          <c:spPr>
            <a:ln w="19050" cap="rnd">
              <a:solidFill>
                <a:schemeClr val="accent6"/>
              </a:solidFill>
              <a:round/>
            </a:ln>
            <a:effectLst/>
          </c:spPr>
          <c:marker>
            <c:symbol val="none"/>
          </c:marker>
          <c:xVal>
            <c:numRef>
              <c:f>'Figure 54'!$L$8:$DF$8</c:f>
              <c:numCache>
                <c:formatCode>General</c:formatCode>
                <c:ptCount val="99"/>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numCache>
            </c:numRef>
          </c:xVal>
          <c:yVal>
            <c:numRef>
              <c:f>'Figure 54'!$L$14:$DF$14</c:f>
              <c:numCache>
                <c:formatCode>0%</c:formatCode>
                <c:ptCount val="99"/>
                <c:pt idx="0">
                  <c:v>0</c:v>
                </c:pt>
                <c:pt idx="1">
                  <c:v>0</c:v>
                </c:pt>
                <c:pt idx="2">
                  <c:v>0</c:v>
                </c:pt>
                <c:pt idx="3">
                  <c:v>0.81999999999999984</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numCache>
            </c:numRef>
          </c:yVal>
          <c:smooth val="1"/>
          <c:extLst>
            <c:ext xmlns:c16="http://schemas.microsoft.com/office/drawing/2014/chart" uri="{C3380CC4-5D6E-409C-BE32-E72D297353CC}">
              <c16:uniqueId val="{00000005-C9D5-41E7-AF97-ADF33EF1FA32}"/>
            </c:ext>
          </c:extLst>
        </c:ser>
        <c:dLbls>
          <c:showLegendKey val="0"/>
          <c:showVal val="0"/>
          <c:showCatName val="0"/>
          <c:showSerName val="0"/>
          <c:showPercent val="0"/>
          <c:showBubbleSize val="0"/>
        </c:dLbls>
        <c:axId val="859727048"/>
        <c:axId val="859733280"/>
      </c:scatterChart>
      <c:valAx>
        <c:axId val="859727048"/>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Cumulative Probability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9733280"/>
        <c:crosses val="autoZero"/>
        <c:crossBetween val="midCat"/>
      </c:valAx>
      <c:valAx>
        <c:axId val="859733280"/>
        <c:scaling>
          <c:orientation val="minMax"/>
          <c:max val="1.0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De-rating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9727048"/>
        <c:crosses val="autoZero"/>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1745731807953"/>
          <c:y val="7.0267325569729283E-2"/>
          <c:w val="0.81214437174593257"/>
          <c:h val="0.67555865648376767"/>
        </c:manualLayout>
      </c:layout>
      <c:lineChart>
        <c:grouping val="standard"/>
        <c:varyColors val="0"/>
        <c:ser>
          <c:idx val="0"/>
          <c:order val="0"/>
          <c:tx>
            <c:strRef>
              <c:f>'Figure 55'!$F$7</c:f>
              <c:strCache>
                <c:ptCount val="1"/>
                <c:pt idx="0">
                  <c:v>Belgium</c:v>
                </c:pt>
              </c:strCache>
            </c:strRef>
          </c:tx>
          <c:spPr>
            <a:ln w="28575" cap="rnd">
              <a:solidFill>
                <a:schemeClr val="accent1"/>
              </a:solidFill>
              <a:round/>
            </a:ln>
            <a:effectLst/>
          </c:spPr>
          <c:marker>
            <c:symbol val="none"/>
          </c:marker>
          <c:cat>
            <c:numRef>
              <c:f>'Figure 55'!$G$6:$O$6</c:f>
              <c:numCache>
                <c:formatCode>0%</c:formatCode>
                <c:ptCount val="9"/>
                <c:pt idx="0">
                  <c:v>0.9</c:v>
                </c:pt>
                <c:pt idx="1">
                  <c:v>0.8</c:v>
                </c:pt>
                <c:pt idx="2">
                  <c:v>0.7</c:v>
                </c:pt>
                <c:pt idx="3">
                  <c:v>0.6</c:v>
                </c:pt>
                <c:pt idx="4">
                  <c:v>0.5</c:v>
                </c:pt>
                <c:pt idx="5">
                  <c:v>0.4</c:v>
                </c:pt>
                <c:pt idx="6">
                  <c:v>0.3</c:v>
                </c:pt>
                <c:pt idx="7">
                  <c:v>0.2</c:v>
                </c:pt>
                <c:pt idx="8">
                  <c:v>0.1</c:v>
                </c:pt>
              </c:numCache>
            </c:numRef>
          </c:cat>
          <c:val>
            <c:numRef>
              <c:f>'Figure 55'!$G$7:$O$7</c:f>
              <c:numCache>
                <c:formatCode>0%</c:formatCode>
                <c:ptCount val="9"/>
                <c:pt idx="0">
                  <c:v>0.82057843137254904</c:v>
                </c:pt>
                <c:pt idx="1">
                  <c:v>0.76871568627450981</c:v>
                </c:pt>
                <c:pt idx="2">
                  <c:v>0.68504901960784315</c:v>
                </c:pt>
                <c:pt idx="3">
                  <c:v>0.58117647058823529</c:v>
                </c:pt>
                <c:pt idx="4">
                  <c:v>0.50869607843137254</c:v>
                </c:pt>
                <c:pt idx="5">
                  <c:v>0.46504901960784317</c:v>
                </c:pt>
                <c:pt idx="6">
                  <c:v>0.40038235294117647</c:v>
                </c:pt>
                <c:pt idx="7">
                  <c:v>0.34177450980392154</c:v>
                </c:pt>
                <c:pt idx="8">
                  <c:v>0.29524509803921567</c:v>
                </c:pt>
              </c:numCache>
            </c:numRef>
          </c:val>
          <c:smooth val="0"/>
          <c:extLst>
            <c:ext xmlns:c16="http://schemas.microsoft.com/office/drawing/2014/chart" uri="{C3380CC4-5D6E-409C-BE32-E72D297353CC}">
              <c16:uniqueId val="{00000008-FD1A-4FBE-A29F-93970F14252D}"/>
            </c:ext>
          </c:extLst>
        </c:ser>
        <c:ser>
          <c:idx val="1"/>
          <c:order val="1"/>
          <c:tx>
            <c:strRef>
              <c:f>'Figure 55'!$F$8</c:f>
              <c:strCache>
                <c:ptCount val="1"/>
                <c:pt idx="0">
                  <c:v>Denmark</c:v>
                </c:pt>
              </c:strCache>
            </c:strRef>
          </c:tx>
          <c:spPr>
            <a:ln w="28575" cap="rnd">
              <a:solidFill>
                <a:schemeClr val="accent2"/>
              </a:solidFill>
              <a:round/>
            </a:ln>
            <a:effectLst/>
          </c:spPr>
          <c:marker>
            <c:symbol val="none"/>
          </c:marker>
          <c:cat>
            <c:numRef>
              <c:f>'Figure 55'!$G$6:$O$6</c:f>
              <c:numCache>
                <c:formatCode>0%</c:formatCode>
                <c:ptCount val="9"/>
                <c:pt idx="0">
                  <c:v>0.9</c:v>
                </c:pt>
                <c:pt idx="1">
                  <c:v>0.8</c:v>
                </c:pt>
                <c:pt idx="2">
                  <c:v>0.7</c:v>
                </c:pt>
                <c:pt idx="3">
                  <c:v>0.6</c:v>
                </c:pt>
                <c:pt idx="4">
                  <c:v>0.5</c:v>
                </c:pt>
                <c:pt idx="5">
                  <c:v>0.4</c:v>
                </c:pt>
                <c:pt idx="6">
                  <c:v>0.3</c:v>
                </c:pt>
                <c:pt idx="7">
                  <c:v>0.2</c:v>
                </c:pt>
                <c:pt idx="8">
                  <c:v>0.1</c:v>
                </c:pt>
              </c:numCache>
            </c:numRef>
          </c:cat>
          <c:val>
            <c:numRef>
              <c:f>'Figure 55'!$G$8:$O$8</c:f>
              <c:numCache>
                <c:formatCode>0%</c:formatCode>
                <c:ptCount val="9"/>
                <c:pt idx="0">
                  <c:v>0.92911764705882349</c:v>
                </c:pt>
                <c:pt idx="1">
                  <c:v>0.91560224089635844</c:v>
                </c:pt>
                <c:pt idx="2">
                  <c:v>0.88827731092436968</c:v>
                </c:pt>
                <c:pt idx="3">
                  <c:v>0.83619747899159669</c:v>
                </c:pt>
                <c:pt idx="4">
                  <c:v>0.78078431372549018</c:v>
                </c:pt>
                <c:pt idx="5">
                  <c:v>0.71450980392156871</c:v>
                </c:pt>
                <c:pt idx="6">
                  <c:v>0.64444677871148459</c:v>
                </c:pt>
                <c:pt idx="7">
                  <c:v>0.57761204481792716</c:v>
                </c:pt>
                <c:pt idx="8">
                  <c:v>0.49413865546218483</c:v>
                </c:pt>
              </c:numCache>
            </c:numRef>
          </c:val>
          <c:smooth val="0"/>
          <c:extLst>
            <c:ext xmlns:c16="http://schemas.microsoft.com/office/drawing/2014/chart" uri="{C3380CC4-5D6E-409C-BE32-E72D297353CC}">
              <c16:uniqueId val="{00000009-FD1A-4FBE-A29F-93970F14252D}"/>
            </c:ext>
          </c:extLst>
        </c:ser>
        <c:ser>
          <c:idx val="2"/>
          <c:order val="2"/>
          <c:tx>
            <c:strRef>
              <c:f>'Figure 55'!$F$9</c:f>
              <c:strCache>
                <c:ptCount val="1"/>
                <c:pt idx="0">
                  <c:v>France</c:v>
                </c:pt>
              </c:strCache>
            </c:strRef>
          </c:tx>
          <c:spPr>
            <a:ln w="28575" cap="rnd">
              <a:solidFill>
                <a:schemeClr val="accent3"/>
              </a:solidFill>
              <a:round/>
            </a:ln>
            <a:effectLst/>
          </c:spPr>
          <c:marker>
            <c:symbol val="none"/>
          </c:marker>
          <c:cat>
            <c:numRef>
              <c:f>'Figure 55'!$G$6:$O$6</c:f>
              <c:numCache>
                <c:formatCode>0%</c:formatCode>
                <c:ptCount val="9"/>
                <c:pt idx="0">
                  <c:v>0.9</c:v>
                </c:pt>
                <c:pt idx="1">
                  <c:v>0.8</c:v>
                </c:pt>
                <c:pt idx="2">
                  <c:v>0.7</c:v>
                </c:pt>
                <c:pt idx="3">
                  <c:v>0.6</c:v>
                </c:pt>
                <c:pt idx="4">
                  <c:v>0.5</c:v>
                </c:pt>
                <c:pt idx="5">
                  <c:v>0.4</c:v>
                </c:pt>
                <c:pt idx="6">
                  <c:v>0.3</c:v>
                </c:pt>
                <c:pt idx="7">
                  <c:v>0.2</c:v>
                </c:pt>
                <c:pt idx="8">
                  <c:v>0.1</c:v>
                </c:pt>
              </c:numCache>
            </c:numRef>
          </c:cat>
          <c:val>
            <c:numRef>
              <c:f>'Figure 55'!$G$9:$O$9</c:f>
              <c:numCache>
                <c:formatCode>0%</c:formatCode>
                <c:ptCount val="9"/>
                <c:pt idx="0">
                  <c:v>0.66878676470588228</c:v>
                </c:pt>
                <c:pt idx="1">
                  <c:v>0.60974264705882353</c:v>
                </c:pt>
                <c:pt idx="2">
                  <c:v>0.55105882352941171</c:v>
                </c:pt>
                <c:pt idx="3">
                  <c:v>0.4985</c:v>
                </c:pt>
                <c:pt idx="4">
                  <c:v>0.44724754901960784</c:v>
                </c:pt>
                <c:pt idx="5">
                  <c:v>0.39387990196078432</c:v>
                </c:pt>
                <c:pt idx="6">
                  <c:v>0.33055882352941179</c:v>
                </c:pt>
                <c:pt idx="7">
                  <c:v>0.26997549019607847</c:v>
                </c:pt>
                <c:pt idx="8">
                  <c:v>0.22464950980392157</c:v>
                </c:pt>
              </c:numCache>
            </c:numRef>
          </c:val>
          <c:smooth val="0"/>
          <c:extLst>
            <c:ext xmlns:c16="http://schemas.microsoft.com/office/drawing/2014/chart" uri="{C3380CC4-5D6E-409C-BE32-E72D297353CC}">
              <c16:uniqueId val="{0000000A-FD1A-4FBE-A29F-93970F14252D}"/>
            </c:ext>
          </c:extLst>
        </c:ser>
        <c:ser>
          <c:idx val="3"/>
          <c:order val="3"/>
          <c:tx>
            <c:strRef>
              <c:f>'Figure 55'!$F$10</c:f>
              <c:strCache>
                <c:ptCount val="1"/>
                <c:pt idx="0">
                  <c:v>Ireland</c:v>
                </c:pt>
              </c:strCache>
            </c:strRef>
          </c:tx>
          <c:spPr>
            <a:ln w="28575" cap="rnd">
              <a:solidFill>
                <a:schemeClr val="accent4"/>
              </a:solidFill>
              <a:round/>
            </a:ln>
            <a:effectLst/>
          </c:spPr>
          <c:marker>
            <c:symbol val="none"/>
          </c:marker>
          <c:cat>
            <c:numRef>
              <c:f>'Figure 55'!$G$6:$O$6</c:f>
              <c:numCache>
                <c:formatCode>0%</c:formatCode>
                <c:ptCount val="9"/>
                <c:pt idx="0">
                  <c:v>0.9</c:v>
                </c:pt>
                <c:pt idx="1">
                  <c:v>0.8</c:v>
                </c:pt>
                <c:pt idx="2">
                  <c:v>0.7</c:v>
                </c:pt>
                <c:pt idx="3">
                  <c:v>0.6</c:v>
                </c:pt>
                <c:pt idx="4">
                  <c:v>0.5</c:v>
                </c:pt>
                <c:pt idx="5">
                  <c:v>0.4</c:v>
                </c:pt>
                <c:pt idx="6">
                  <c:v>0.3</c:v>
                </c:pt>
                <c:pt idx="7">
                  <c:v>0.2</c:v>
                </c:pt>
                <c:pt idx="8">
                  <c:v>0.1</c:v>
                </c:pt>
              </c:numCache>
            </c:numRef>
          </c:cat>
          <c:val>
            <c:numRef>
              <c:f>'Figure 55'!$G$10:$O$10</c:f>
              <c:numCache>
                <c:formatCode>0%</c:formatCode>
                <c:ptCount val="9"/>
                <c:pt idx="0">
                  <c:v>0.63055555555555554</c:v>
                </c:pt>
                <c:pt idx="1">
                  <c:v>0.56152287581699345</c:v>
                </c:pt>
                <c:pt idx="2">
                  <c:v>0.48772549019607847</c:v>
                </c:pt>
                <c:pt idx="3">
                  <c:v>0.4146339869281046</c:v>
                </c:pt>
                <c:pt idx="4">
                  <c:v>0.34075816993464053</c:v>
                </c:pt>
                <c:pt idx="5">
                  <c:v>0.26285620915032676</c:v>
                </c:pt>
                <c:pt idx="6">
                  <c:v>0.19519607843137257</c:v>
                </c:pt>
                <c:pt idx="7">
                  <c:v>0.12469934640522877</c:v>
                </c:pt>
                <c:pt idx="8">
                  <c:v>6.2385620915032677E-2</c:v>
                </c:pt>
              </c:numCache>
            </c:numRef>
          </c:val>
          <c:smooth val="0"/>
          <c:extLst>
            <c:ext xmlns:c16="http://schemas.microsoft.com/office/drawing/2014/chart" uri="{C3380CC4-5D6E-409C-BE32-E72D297353CC}">
              <c16:uniqueId val="{0000000B-FD1A-4FBE-A29F-93970F14252D}"/>
            </c:ext>
          </c:extLst>
        </c:ser>
        <c:ser>
          <c:idx val="4"/>
          <c:order val="4"/>
          <c:tx>
            <c:strRef>
              <c:f>'Figure 55'!$F$11</c:f>
              <c:strCache>
                <c:ptCount val="1"/>
                <c:pt idx="0">
                  <c:v>Netherlands</c:v>
                </c:pt>
              </c:strCache>
            </c:strRef>
          </c:tx>
          <c:spPr>
            <a:ln w="28575" cap="rnd">
              <a:solidFill>
                <a:schemeClr val="accent5"/>
              </a:solidFill>
              <a:round/>
            </a:ln>
            <a:effectLst/>
          </c:spPr>
          <c:marker>
            <c:symbol val="none"/>
          </c:marker>
          <c:cat>
            <c:numRef>
              <c:f>'Figure 55'!$G$6:$O$6</c:f>
              <c:numCache>
                <c:formatCode>0%</c:formatCode>
                <c:ptCount val="9"/>
                <c:pt idx="0">
                  <c:v>0.9</c:v>
                </c:pt>
                <c:pt idx="1">
                  <c:v>0.8</c:v>
                </c:pt>
                <c:pt idx="2">
                  <c:v>0.7</c:v>
                </c:pt>
                <c:pt idx="3">
                  <c:v>0.6</c:v>
                </c:pt>
                <c:pt idx="4">
                  <c:v>0.5</c:v>
                </c:pt>
                <c:pt idx="5">
                  <c:v>0.4</c:v>
                </c:pt>
                <c:pt idx="6">
                  <c:v>0.3</c:v>
                </c:pt>
                <c:pt idx="7">
                  <c:v>0.2</c:v>
                </c:pt>
                <c:pt idx="8">
                  <c:v>0.1</c:v>
                </c:pt>
              </c:numCache>
            </c:numRef>
          </c:cat>
          <c:val>
            <c:numRef>
              <c:f>'Figure 55'!$G$11:$O$11</c:f>
              <c:numCache>
                <c:formatCode>0%</c:formatCode>
                <c:ptCount val="9"/>
                <c:pt idx="0">
                  <c:v>0.91444117647058831</c:v>
                </c:pt>
                <c:pt idx="1">
                  <c:v>0.89849999999999997</c:v>
                </c:pt>
                <c:pt idx="2">
                  <c:v>0.86031372549019614</c:v>
                </c:pt>
                <c:pt idx="3">
                  <c:v>0.80322549019607847</c:v>
                </c:pt>
                <c:pt idx="4">
                  <c:v>0.7270392156862745</c:v>
                </c:pt>
                <c:pt idx="5">
                  <c:v>0.64607843137254906</c:v>
                </c:pt>
                <c:pt idx="6">
                  <c:v>0.60426470588235293</c:v>
                </c:pt>
                <c:pt idx="7">
                  <c:v>0.50515686274509808</c:v>
                </c:pt>
                <c:pt idx="8">
                  <c:v>0.45620588235294118</c:v>
                </c:pt>
              </c:numCache>
            </c:numRef>
          </c:val>
          <c:smooth val="0"/>
          <c:extLst>
            <c:ext xmlns:c16="http://schemas.microsoft.com/office/drawing/2014/chart" uri="{C3380CC4-5D6E-409C-BE32-E72D297353CC}">
              <c16:uniqueId val="{0000000C-FD1A-4FBE-A29F-93970F14252D}"/>
            </c:ext>
          </c:extLst>
        </c:ser>
        <c:ser>
          <c:idx val="6"/>
          <c:order val="5"/>
          <c:tx>
            <c:strRef>
              <c:f>'Figure 55'!$F$12</c:f>
              <c:strCache>
                <c:ptCount val="1"/>
                <c:pt idx="0">
                  <c:v>Norway</c:v>
                </c:pt>
              </c:strCache>
            </c:strRef>
          </c:tx>
          <c:spPr>
            <a:ln w="28575" cap="rnd">
              <a:solidFill>
                <a:schemeClr val="accent1">
                  <a:lumMod val="60000"/>
                </a:schemeClr>
              </a:solidFill>
              <a:round/>
            </a:ln>
            <a:effectLst/>
          </c:spPr>
          <c:marker>
            <c:symbol val="none"/>
          </c:marker>
          <c:val>
            <c:numRef>
              <c:f>'Figure 55'!$G$12:$O$12</c:f>
              <c:numCache>
                <c:formatCode>0%</c:formatCode>
                <c:ptCount val="9"/>
                <c:pt idx="0">
                  <c:v>0.96078431372549011</c:v>
                </c:pt>
                <c:pt idx="1">
                  <c:v>0.96078431372549011</c:v>
                </c:pt>
                <c:pt idx="2">
                  <c:v>0.96078431372549011</c:v>
                </c:pt>
                <c:pt idx="3">
                  <c:v>0.96078431372549011</c:v>
                </c:pt>
                <c:pt idx="4">
                  <c:v>0.96078431372549011</c:v>
                </c:pt>
                <c:pt idx="5">
                  <c:v>0.95962184873949585</c:v>
                </c:pt>
                <c:pt idx="6">
                  <c:v>0.95757703081232481</c:v>
                </c:pt>
                <c:pt idx="7">
                  <c:v>0.95394257703081231</c:v>
                </c:pt>
                <c:pt idx="8">
                  <c:v>0.94975490196078438</c:v>
                </c:pt>
              </c:numCache>
            </c:numRef>
          </c:val>
          <c:smooth val="0"/>
          <c:extLst>
            <c:ext xmlns:c16="http://schemas.microsoft.com/office/drawing/2014/chart" uri="{C3380CC4-5D6E-409C-BE32-E72D297353CC}">
              <c16:uniqueId val="{0000000E-FD1A-4FBE-A29F-93970F14252D}"/>
            </c:ext>
          </c:extLst>
        </c:ser>
        <c:dLbls>
          <c:showLegendKey val="0"/>
          <c:showVal val="0"/>
          <c:showCatName val="0"/>
          <c:showSerName val="0"/>
          <c:showPercent val="0"/>
          <c:showBubbleSize val="0"/>
        </c:dLbls>
        <c:smooth val="0"/>
        <c:axId val="987214376"/>
        <c:axId val="987214704"/>
      </c:lineChart>
      <c:catAx>
        <c:axId val="9872143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aseline="0"/>
                  <a:t>Scaling applied to Installed European Wind Capacity</a:t>
                </a:r>
              </a:p>
            </c:rich>
          </c:tx>
          <c:layout>
            <c:manualLayout>
              <c:xMode val="edge"/>
              <c:yMode val="edge"/>
              <c:x val="0.2786817885520822"/>
              <c:y val="0.8425426211095313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214704"/>
        <c:crosses val="autoZero"/>
        <c:auto val="1"/>
        <c:lblAlgn val="ctr"/>
        <c:lblOffset val="100"/>
        <c:noMultiLvlLbl val="0"/>
      </c:catAx>
      <c:valAx>
        <c:axId val="987214704"/>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aseline="0"/>
                  <a:t>Derating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2143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plotArea>
      <cx:plotAreaRegion>
        <cx:plotSurface>
          <cx:spPr>
            <a:ln>
              <a:solidFill>
                <a:schemeClr val="bg1">
                  <a:lumMod val="50000"/>
                </a:schemeClr>
              </a:solidFill>
            </a:ln>
          </cx:spPr>
        </cx:plotSurface>
        <cx:series layoutId="waterfall" uniqueId="{77037B57-B858-453A-B357-1E3ED0D269FA}">
          <cx:tx>
            <cx:txData>
              <cx:f>_xlchart.v1.1</cx:f>
              <cx:v>T-1 capacity to procure</cx:v>
            </cx:txData>
          </cx:tx>
          <cx:dataPt idx="0">
            <cx:spPr>
              <a:solidFill>
                <a:srgbClr val="002060"/>
              </a:solidFill>
            </cx:spPr>
          </cx:dataPt>
          <cx:dataPt idx="1">
            <cx:spPr>
              <a:solidFill>
                <a:srgbClr val="FF0000"/>
              </a:solidFill>
            </cx:spPr>
          </cx:dataPt>
          <cx:dataPt idx="2">
            <cx:spPr>
              <a:solidFill>
                <a:srgbClr val="FF0000"/>
              </a:solidFill>
            </cx:spPr>
          </cx:dataPt>
          <cx:dataPt idx="3">
            <cx:spPr>
              <a:solidFill>
                <a:sysClr val="window" lastClr="FFFFFF">
                  <a:lumMod val="75000"/>
                </a:sysClr>
              </a:solidFill>
            </cx:spPr>
          </cx:dataPt>
          <cx:dataPt idx="4">
            <cx:spPr>
              <a:solidFill>
                <a:srgbClr val="92D050"/>
              </a:solidFill>
            </cx:spPr>
          </cx:dataPt>
          <cx:dataPt idx="5">
            <cx:spPr>
              <a:solidFill>
                <a:srgbClr val="92D050"/>
              </a:solidFill>
              <a:ln>
                <a:solidFill>
                  <a:srgbClr val="92D050"/>
                </a:solidFill>
              </a:ln>
            </cx:spPr>
          </cx:dataPt>
          <cx:dataPt idx="6">
            <cx:spPr>
              <a:solidFill>
                <a:srgbClr val="92D050"/>
              </a:solidFill>
            </cx:spPr>
          </cx:dataPt>
          <cx:dataPt idx="7">
            <cx:spPr>
              <a:solidFill>
                <a:srgbClr val="92D050"/>
              </a:solidFill>
            </cx:spPr>
          </cx:dataPt>
          <cx:dataPt idx="8">
            <cx:spPr>
              <a:solidFill>
                <a:srgbClr val="92D050"/>
              </a:solidFill>
            </cx:spPr>
          </cx:dataPt>
          <cx:dataPt idx="9">
            <cx:spPr>
              <a:solidFill>
                <a:srgbClr val="92D050"/>
              </a:solidFill>
            </cx:spPr>
          </cx:dataPt>
          <cx:dataPt idx="10">
            <cx:spPr>
              <a:solidFill>
                <a:srgbClr val="FF0000"/>
              </a:solidFill>
            </cx:spPr>
          </cx:dataPt>
          <cx:dataPt idx="11">
            <cx:spPr>
              <a:solidFill>
                <a:srgbClr val="92D050"/>
              </a:solidFill>
            </cx:spPr>
          </cx:dataPt>
          <cx:dataPt idx="12">
            <cx:spPr>
              <a:solidFill>
                <a:sysClr val="window" lastClr="FFFFFF">
                  <a:lumMod val="75000"/>
                </a:sysClr>
              </a:solidFill>
            </cx:spPr>
          </cx:dataPt>
          <cx:dataPt idx="13">
            <cx:spPr>
              <a:solidFill>
                <a:srgbClr val="92D050"/>
              </a:solidFill>
            </cx:spPr>
          </cx:dataPt>
          <cx:dataPt idx="14">
            <cx:spPr>
              <a:solidFill>
                <a:srgbClr val="002060"/>
              </a:solidFill>
            </cx:spPr>
          </cx:dataPt>
          <cx:dataLabels pos="inEnd">
            <cx:txPr>
              <a:bodyPr spcFirstLastPara="1" vertOverflow="ellipsis" horzOverflow="overflow" wrap="square" lIns="0" tIns="0" rIns="0" bIns="0" anchor="ctr" anchorCtr="1"/>
              <a:lstStyle/>
              <a:p>
                <a:pPr algn="ctr" rtl="0">
                  <a:defRPr sz="1000" b="1">
                    <a:solidFill>
                      <a:schemeClr val="bg1"/>
                    </a:solidFill>
                    <a:latin typeface="Arial" panose="020B0604020202020204" pitchFamily="34" charset="0"/>
                    <a:ea typeface="Arial" panose="020B0604020202020204" pitchFamily="34" charset="0"/>
                    <a:cs typeface="Arial" panose="020B0604020202020204" pitchFamily="34" charset="0"/>
                  </a:defRPr>
                </a:pPr>
                <a:endParaRPr lang="en-US" sz="1000" b="1" i="0" u="none" strike="noStrike" baseline="0">
                  <a:solidFill>
                    <a:schemeClr val="bg1"/>
                  </a:solidFill>
                  <a:latin typeface="Arial" panose="020B0604020202020204" pitchFamily="34" charset="0"/>
                  <a:cs typeface="Arial" panose="020B0604020202020204" pitchFamily="34" charset="0"/>
                </a:endParaRPr>
              </a:p>
            </cx:txPr>
            <cx:visibility seriesName="0" categoryName="0" value="1"/>
            <cx:separator>, </cx:separator>
            <cx:dataLabel idx="6">
              <cx:spPr>
                <a:solidFill>
                  <a:srgbClr val="92D050"/>
                </a:solidFill>
              </cx:spPr>
              <cx:visibility seriesName="0" categoryName="0" value="1"/>
              <cx:separator>, </cx:separator>
            </cx:dataLabel>
            <cx:dataLabel idx="9">
              <cx:spPr>
                <a:solidFill>
                  <a:srgbClr val="92D050"/>
                </a:solidFill>
              </cx:spPr>
              <cx:visibility seriesName="0" categoryName="0" value="1"/>
              <cx:separator>, </cx:separator>
            </cx:dataLabel>
          </cx:dataLabels>
          <cx:dataId val="0"/>
          <cx:layoutPr>
            <cx:visibility connectorLines="1"/>
            <cx:subtotals>
              <cx:idx val="3"/>
              <cx:idx val="12"/>
              <cx:idx val="14"/>
            </cx:subtotals>
          </cx:layoutPr>
        </cx:series>
      </cx:plotAreaRegion>
      <cx:axis id="0">
        <cx:catScaling gapWidth="0.5"/>
        <cx:tickLabels/>
        <cx:spPr>
          <a:ln>
            <a:noFill/>
          </a:ln>
        </cx:spPr>
        <cx:txPr>
          <a:bodyPr spcFirstLastPara="1" vertOverflow="ellipsis" wrap="square" lIns="0" tIns="0" rIns="0" bIns="0" anchor="ctr" anchorCtr="1"/>
          <a:lstStyle/>
          <a:p>
            <a:pPr>
              <a:defRPr lang="en-US" sz="1000" b="1" i="0" u="none" strike="noStrike"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endParaRPr lang="en-US" sz="1000" b="1" baseline="0">
              <a:latin typeface="Arial" panose="020B0604020202020204" pitchFamily="34" charset="0"/>
              <a:cs typeface="Arial" panose="020B0604020202020204" pitchFamily="34" charset="0"/>
            </a:endParaRPr>
          </a:p>
        </cx:txPr>
      </cx:axis>
      <cx:axis id="1">
        <cx:valScaling/>
        <cx:title>
          <cx:tx>
            <cx:txData>
              <cx:v>De-rated Capacity (GW)</cx:v>
            </cx:txData>
          </cx:tx>
          <cx:txPr>
            <a:bodyPr spcFirstLastPara="1" vertOverflow="ellipsis" wrap="square" lIns="0" tIns="0" rIns="0" bIns="0" anchor="ctr" anchorCtr="1"/>
            <a:lstStyle/>
            <a:p>
              <a:pPr algn="ctr">
                <a:defRPr sz="1000" b="1">
                  <a:latin typeface="Arial" panose="020B0604020202020204" pitchFamily="34" charset="0"/>
                  <a:ea typeface="Arial" panose="020B0604020202020204" pitchFamily="34" charset="0"/>
                  <a:cs typeface="Arial" panose="020B0604020202020204" pitchFamily="34" charset="0"/>
                </a:defRPr>
              </a:pPr>
              <a:r>
                <a:rPr lang="en-US" sz="1000" b="1">
                  <a:latin typeface="Arial" panose="020B0604020202020204" pitchFamily="34" charset="0"/>
                  <a:cs typeface="Arial" panose="020B0604020202020204" pitchFamily="34" charset="0"/>
                </a:rPr>
                <a:t>De-rated Capacity (GW)</a:t>
              </a:r>
            </a:p>
          </cx:txPr>
        </cx:title>
        <cx:majorGridlines>
          <cx:spPr>
            <a:ln cmpd="sng">
              <a:solidFill>
                <a:schemeClr val="bg1">
                  <a:lumMod val="50000"/>
                </a:schemeClr>
              </a:solidFill>
            </a:ln>
          </cx:spPr>
        </cx:majorGridlines>
        <cx:tickLabels/>
        <cx:numFmt formatCode="0" sourceLinked="0"/>
        <cx:txPr>
          <a:bodyPr spcFirstLastPara="1" vertOverflow="ellipsis" wrap="square" lIns="0" tIns="0" rIns="0" bIns="0" anchor="ctr" anchorCtr="1"/>
          <a:lstStyle/>
          <a:p>
            <a:pPr>
              <a:defRPr lang="en-US" sz="1000" b="1" i="0" u="none" strike="noStrike"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endParaRPr lang="en-US" sz="1000" b="1">
              <a:latin typeface="Arial" panose="020B0604020202020204" pitchFamily="34" charset="0"/>
              <a:cs typeface="Arial" panose="020B0604020202020204" pitchFamily="34" charset="0"/>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val">
        <cx:f>_xlchart.v1.4</cx:f>
      </cx:numDim>
    </cx:data>
  </cx:chartData>
  <cx:chart>
    <cx:plotArea>
      <cx:plotAreaRegion>
        <cx:plotSurface>
          <cx:spPr>
            <a:ln>
              <a:solidFill>
                <a:schemeClr val="bg1">
                  <a:lumMod val="50000"/>
                </a:schemeClr>
              </a:solidFill>
            </a:ln>
          </cx:spPr>
        </cx:plotSurface>
        <cx:series layoutId="waterfall" uniqueId="{77037B57-B858-453A-B357-1E3ED0D269FA}">
          <cx:dataPt idx="0">
            <cx:spPr>
              <a:solidFill>
                <a:srgbClr val="002060"/>
              </a:solidFill>
            </cx:spPr>
          </cx:dataPt>
          <cx:dataPt idx="1">
            <cx:spPr>
              <a:solidFill>
                <a:srgbClr val="FF0000"/>
              </a:solidFill>
            </cx:spPr>
          </cx:dataPt>
          <cx:dataPt idx="2">
            <cx:spPr>
              <a:solidFill>
                <a:sysClr val="window" lastClr="FFFFFF">
                  <a:lumMod val="75000"/>
                </a:sysClr>
              </a:solidFill>
            </cx:spPr>
          </cx:dataPt>
          <cx:dataPt idx="3">
            <cx:spPr>
              <a:solidFill>
                <a:srgbClr val="FF0000"/>
              </a:solidFill>
            </cx:spPr>
          </cx:dataPt>
          <cx:dataPt idx="4">
            <cx:spPr>
              <a:solidFill>
                <a:srgbClr val="FF0000"/>
              </a:solidFill>
            </cx:spPr>
          </cx:dataPt>
          <cx:dataPt idx="5">
            <cx:spPr>
              <a:solidFill>
                <a:srgbClr val="92D050"/>
              </a:solidFill>
            </cx:spPr>
          </cx:dataPt>
          <cx:dataPt idx="6">
            <cx:spPr>
              <a:solidFill>
                <a:srgbClr val="92D050"/>
              </a:solidFill>
              <a:ln>
                <a:noFill/>
              </a:ln>
            </cx:spPr>
          </cx:dataPt>
          <cx:dataPt idx="7">
            <cx:spPr>
              <a:solidFill>
                <a:srgbClr val="92D050"/>
              </a:solidFill>
            </cx:spPr>
          </cx:dataPt>
          <cx:dataPt idx="8">
            <cx:spPr>
              <a:solidFill>
                <a:srgbClr val="92D050"/>
              </a:solidFill>
            </cx:spPr>
          </cx:dataPt>
          <cx:dataPt idx="9">
            <cx:spPr>
              <a:solidFill>
                <a:srgbClr val="92D050"/>
              </a:solidFill>
            </cx:spPr>
          </cx:dataPt>
          <cx:dataPt idx="10">
            <cx:spPr>
              <a:solidFill>
                <a:sysClr val="window" lastClr="FFFFFF">
                  <a:lumMod val="75000"/>
                </a:sysClr>
              </a:solidFill>
            </cx:spPr>
          </cx:dataPt>
          <cx:dataPt idx="11">
            <cx:spPr>
              <a:solidFill>
                <a:srgbClr val="92D050"/>
              </a:solidFill>
              <a:ln>
                <a:noFill/>
              </a:ln>
            </cx:spPr>
          </cx:dataPt>
          <cx:dataPt idx="12">
            <cx:spPr>
              <a:solidFill>
                <a:srgbClr val="002060"/>
              </a:solidFill>
            </cx:spPr>
          </cx:dataPt>
          <cx:dataPt idx="13">
            <cx:spPr>
              <a:solidFill>
                <a:srgbClr val="002060"/>
              </a:solidFill>
            </cx:spPr>
          </cx:dataPt>
          <cx:dataPt idx="14">
            <cx:spPr>
              <a:solidFill>
                <a:srgbClr val="002060"/>
              </a:solidFill>
            </cx:spPr>
          </cx:dataPt>
          <cx:dataLabels pos="inEnd">
            <cx:spPr>
              <a:noFill/>
              <a:ln>
                <a:noFill/>
              </a:ln>
            </cx:spPr>
            <cx:txPr>
              <a:bodyPr spcFirstLastPara="1" vertOverflow="ellipsis" wrap="square" lIns="0" tIns="0" rIns="0" bIns="0" anchor="ctr" anchorCtr="1"/>
              <a:lstStyle/>
              <a:p>
                <a:pPr>
                  <a:defRPr lang="en-US" sz="1000" b="1" i="0" u="none" strike="noStrike" baseline="0">
                    <a:solidFill>
                      <a:schemeClr val="bg1"/>
                    </a:solidFill>
                    <a:latin typeface="Arial" panose="020B0604020202020204" pitchFamily="34" charset="0"/>
                    <a:ea typeface="Arial" panose="020B0604020202020204" pitchFamily="34" charset="0"/>
                    <a:cs typeface="Arial" panose="020B0604020202020204" pitchFamily="34" charset="0"/>
                  </a:defRPr>
                </a:pPr>
                <a:endParaRPr lang="en-US" sz="1000" b="1" baseline="0">
                  <a:solidFill>
                    <a:schemeClr val="bg1"/>
                  </a:solidFill>
                  <a:latin typeface="Arial" panose="020B0604020202020204" pitchFamily="34" charset="0"/>
                  <a:cs typeface="Arial" panose="020B0604020202020204" pitchFamily="34" charset="0"/>
                </a:endParaRPr>
              </a:p>
            </cx:txPr>
            <cx:visibility seriesName="0" categoryName="0" value="1"/>
            <cx:separator>, </cx:separator>
            <cx:dataLabel idx="0" pos="inEnd">
              <cx:spPr>
                <a:ln>
                  <a:noFill/>
                </a:ln>
              </cx:spPr>
              <cx:txPr>
                <a:bodyPr spcFirstLastPara="1" vertOverflow="ellipsis" wrap="square" lIns="0" tIns="0" rIns="0" bIns="0" anchor="ctr" anchorCtr="1"/>
                <a:lstStyle/>
                <a:p>
                  <a:pPr>
                    <a:defRPr lang="en-US" sz="1000" b="1" i="0" u="none" strike="noStrike" baseline="0">
                      <a:solidFill>
                        <a:schemeClr val="bg1"/>
                      </a:solidFill>
                      <a:latin typeface="Arial" panose="020B0604020202020204" pitchFamily="34" charset="0"/>
                      <a:ea typeface="Arial" panose="020B0604020202020204" pitchFamily="34" charset="0"/>
                      <a:cs typeface="Arial" panose="020B0604020202020204" pitchFamily="34" charset="0"/>
                    </a:defRPr>
                  </a:pPr>
                  <a:r>
                    <a:rPr lang="en-US" sz="1000" b="1">
                      <a:solidFill>
                        <a:schemeClr val="bg1"/>
                      </a:solidFill>
                      <a:latin typeface="Arial" panose="020B0604020202020204" pitchFamily="34" charset="0"/>
                      <a:cs typeface="Arial" panose="020B0604020202020204" pitchFamily="34" charset="0"/>
                    </a:rPr>
                    <a:t>43.9</a:t>
                  </a:r>
                </a:p>
              </cx:txPr>
              <cx:visibility seriesName="0" categoryName="0" value="1"/>
              <cx:separator>, </cx:separator>
            </cx:dataLabel>
            <cx:dataLabel idx="3" pos="inEnd">
              <cx:spPr>
                <a:noFill/>
                <a:ln>
                  <a:noFill/>
                </a:ln>
              </cx:spPr>
              <cx:txPr>
                <a:bodyPr spcFirstLastPara="1" vertOverflow="ellipsis" wrap="square" lIns="0" tIns="0" rIns="0" bIns="0" anchor="ctr" anchorCtr="1"/>
                <a:lstStyle/>
                <a:p>
                  <a:pPr>
                    <a:defRPr lang="en-US" sz="1100" b="1" i="0" u="none" strike="noStrike" baseline="0">
                      <a:solidFill>
                        <a:schemeClr val="bg1"/>
                      </a:solidFill>
                      <a:latin typeface="Arial" panose="020B0604020202020204" pitchFamily="34" charset="0"/>
                      <a:ea typeface="Arial" panose="020B0604020202020204" pitchFamily="34" charset="0"/>
                      <a:cs typeface="Arial" panose="020B0604020202020204" pitchFamily="34" charset="0"/>
                    </a:defRPr>
                  </a:pPr>
                  <a:r>
                    <a:rPr lang="en-US" sz="1100" b="1">
                      <a:solidFill>
                        <a:schemeClr val="bg1"/>
                      </a:solidFill>
                      <a:latin typeface="Arial" panose="020B0604020202020204" pitchFamily="34" charset="0"/>
                      <a:cs typeface="Arial" panose="020B0604020202020204" pitchFamily="34" charset="0"/>
                    </a:rPr>
                    <a:t>-3.2</a:t>
                  </a:r>
                </a:p>
              </cx:txPr>
              <cx:visibility seriesName="0" categoryName="0" value="1"/>
              <cx:separator>, </cx:separator>
            </cx:dataLabel>
            <cx:dataLabel idx="5">
              <cx:spPr>
                <a:solidFill>
                  <a:srgbClr val="92D050"/>
                </a:solidFill>
              </cx:spPr>
              <cx:visibility seriesName="0" categoryName="0" value="1"/>
              <cx:separator>, </cx:separator>
            </cx:dataLabel>
            <cx:dataLabel idx="6" pos="inEnd">
              <cx:spPr>
                <a:solidFill>
                  <a:srgbClr val="92D050"/>
                </a:solidFill>
              </cx:spPr>
              <cx:txPr>
                <a:bodyPr spcFirstLastPara="1" vertOverflow="ellipsis" wrap="square" lIns="0" tIns="0" rIns="0" bIns="0" anchor="ctr" anchorCtr="1"/>
                <a:lstStyle/>
                <a:p>
                  <a:pPr>
                    <a:defRPr lang="en-US" sz="1100" b="1" i="0" u="none" strike="noStrike" baseline="0">
                      <a:solidFill>
                        <a:schemeClr val="bg1"/>
                      </a:solidFill>
                      <a:latin typeface="Arial" panose="020B0604020202020204" pitchFamily="34" charset="0"/>
                      <a:ea typeface="Arial" panose="020B0604020202020204" pitchFamily="34" charset="0"/>
                      <a:cs typeface="Arial" panose="020B0604020202020204" pitchFamily="34" charset="0"/>
                    </a:defRPr>
                  </a:pPr>
                  <a:r>
                    <a:rPr lang="en-US" sz="1100" b="1">
                      <a:solidFill>
                        <a:schemeClr val="bg1"/>
                      </a:solidFill>
                      <a:latin typeface="Arial" panose="020B0604020202020204" pitchFamily="34" charset="0"/>
                      <a:cs typeface="Arial" panose="020B0604020202020204" pitchFamily="34" charset="0"/>
                    </a:rPr>
                    <a:t>0.4</a:t>
                  </a:r>
                </a:p>
              </cx:txPr>
              <cx:visibility seriesName="0" categoryName="0" value="1"/>
              <cx:separator>, </cx:separator>
            </cx:dataLabel>
            <cx:dataLabel idx="7" pos="ctr">
              <cx:spPr>
                <a:solidFill>
                  <a:srgbClr val="92D050"/>
                </a:solidFill>
              </cx:spPr>
              <cx:visibility seriesName="0" categoryName="0" value="1"/>
              <cx:separator>, </cx:separator>
            </cx:dataLabel>
            <cx:dataLabel idx="8" pos="inEnd">
              <cx:txPr>
                <a:bodyPr spcFirstLastPara="1" vertOverflow="ellipsis" wrap="square" lIns="0" tIns="0" rIns="0" bIns="0" anchor="ctr" anchorCtr="1"/>
                <a:lstStyle/>
                <a:p>
                  <a:pPr>
                    <a:defRPr b="1">
                      <a:solidFill>
                        <a:schemeClr val="bg1"/>
                      </a:solidFill>
                    </a:defRPr>
                  </a:pPr>
                  <a:r>
                    <a:rPr lang="en-US" sz="1000" b="1" baseline="0">
                      <a:solidFill>
                        <a:schemeClr val="bg1"/>
                      </a:solidFill>
                    </a:rPr>
                    <a:t>0.9</a:t>
                  </a:r>
                </a:p>
              </cx:txPr>
              <cx:visibility seriesName="0" categoryName="0" value="1"/>
              <cx:separator>, </cx:separator>
            </cx:dataLabel>
            <cx:dataLabel idx="10" pos="inEnd">
              <cx:visibility seriesName="0" categoryName="0" value="1"/>
              <cx:separator>, </cx:separator>
            </cx:dataLabel>
            <cx:dataLabel idx="12" pos="inEnd">
              <cx:txPr>
                <a:bodyPr spcFirstLastPara="1" vertOverflow="ellipsis" wrap="square" lIns="0" tIns="0" rIns="0" bIns="0" anchor="ctr" anchorCtr="1"/>
                <a:lstStyle/>
                <a:p>
                  <a:pPr>
                    <a:defRPr lang="en-US" sz="1000" b="1" i="0" u="none" strike="noStrike" baseline="0">
                      <a:solidFill>
                        <a:schemeClr val="bg1"/>
                      </a:solidFill>
                      <a:latin typeface="Arial" panose="020B0604020202020204" pitchFamily="34" charset="0"/>
                      <a:ea typeface="Arial" panose="020B0604020202020204" pitchFamily="34" charset="0"/>
                      <a:cs typeface="Arial" panose="020B0604020202020204" pitchFamily="34" charset="0"/>
                    </a:defRPr>
                  </a:pPr>
                  <a:r>
                    <a:rPr lang="en-US" sz="1000" b="1">
                      <a:solidFill>
                        <a:schemeClr val="bg1"/>
                      </a:solidFill>
                      <a:latin typeface="Arial" panose="020B0604020202020204" pitchFamily="34" charset="0"/>
                      <a:cs typeface="Arial" panose="020B0604020202020204" pitchFamily="34" charset="0"/>
                    </a:rPr>
                    <a:t>44.5</a:t>
                  </a:r>
                </a:p>
              </cx:txPr>
              <cx:visibility seriesName="0" categoryName="0" value="1"/>
              <cx:separator>, </cx:separator>
            </cx:dataLabel>
          </cx:dataLabels>
          <cx:dataId val="0"/>
          <cx:layoutPr>
            <cx:visibility connectorLines="1"/>
            <cx:subtotals>
              <cx:idx val="2"/>
              <cx:idx val="10"/>
              <cx:idx val="12"/>
              <cx:idx val="13"/>
              <cx:idx val="14"/>
            </cx:subtotals>
          </cx:layoutPr>
        </cx:series>
      </cx:plotAreaRegion>
      <cx:axis id="0">
        <cx:catScaling gapWidth="0.5"/>
        <cx:tickLabels/>
        <cx:spPr>
          <a:ln>
            <a:noFill/>
          </a:ln>
        </cx:spPr>
        <cx:txPr>
          <a:bodyPr spcFirstLastPara="1" vertOverflow="ellipsis" wrap="square" lIns="0" tIns="0" rIns="0" bIns="0" anchor="ctr" anchorCtr="1"/>
          <a:lstStyle/>
          <a:p>
            <a:pPr>
              <a:defRPr lang="en-US" sz="1000" b="1" i="0" u="none" strike="noStrike"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endParaRPr lang="en-US" sz="1000" b="1" baseline="0">
              <a:latin typeface="Arial" panose="020B0604020202020204" pitchFamily="34" charset="0"/>
              <a:cs typeface="Arial" panose="020B0604020202020204" pitchFamily="34" charset="0"/>
            </a:endParaRPr>
          </a:p>
        </cx:txPr>
      </cx:axis>
      <cx:axis id="1">
        <cx:valScaling max="45" min="35"/>
        <cx:title>
          <cx:tx>
            <cx:txData>
              <cx:v>De-rated Capacity (GW)</cx:v>
            </cx:txData>
          </cx:tx>
          <cx:txPr>
            <a:bodyPr spcFirstLastPara="1" vertOverflow="ellipsis" wrap="square" lIns="0" tIns="0" rIns="0" bIns="0" anchor="ctr" anchorCtr="1"/>
            <a:lstStyle/>
            <a:p>
              <a:pPr algn="ctr">
                <a:defRPr sz="1000" b="0">
                  <a:latin typeface="Arial" panose="020B0604020202020204" pitchFamily="34" charset="0"/>
                  <a:ea typeface="Arial" panose="020B0604020202020204" pitchFamily="34" charset="0"/>
                  <a:cs typeface="Arial" panose="020B0604020202020204" pitchFamily="34" charset="0"/>
                </a:defRPr>
              </a:pPr>
              <a:r>
                <a:rPr lang="en-US" sz="1000" b="0">
                  <a:latin typeface="Arial" panose="020B0604020202020204" pitchFamily="34" charset="0"/>
                  <a:cs typeface="Arial" panose="020B0604020202020204" pitchFamily="34" charset="0"/>
                </a:rPr>
                <a:t>De-rated Capacity (GW)</a:t>
              </a:r>
            </a:p>
          </cx:txPr>
        </cx:title>
        <cx:majorGridlines>
          <cx:spPr>
            <a:ln cmpd="sng">
              <a:solidFill>
                <a:schemeClr val="bg1">
                  <a:lumMod val="50000"/>
                </a:schemeClr>
              </a:solidFill>
            </a:ln>
          </cx:spPr>
        </cx:majorGridlines>
        <cx:tickLabels/>
        <cx:numFmt formatCode="0" sourceLinked="0"/>
        <cx:txPr>
          <a:bodyPr spcFirstLastPara="1" vertOverflow="ellipsis" wrap="square" lIns="0" tIns="0" rIns="0" bIns="0" anchor="ctr" anchorCtr="1"/>
          <a:lstStyle/>
          <a:p>
            <a:pPr>
              <a:defRPr lang="en-US" sz="1000" b="0" i="0" u="none" strike="noStrike"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endParaRPr lang="en-US" sz="1000" b="0">
              <a:latin typeface="Arial" panose="020B0604020202020204" pitchFamily="34" charset="0"/>
              <a:cs typeface="Arial" panose="020B060402020202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_xlchart.v1.5</cx:f>
      </cx:strDim>
      <cx:numDim type="val">
        <cx:f>_xlchart.v1.7</cx:f>
      </cx:numDim>
    </cx:data>
  </cx:chartData>
  <cx:chart>
    <cx:plotArea>
      <cx:plotAreaRegion>
        <cx:plotSurface>
          <cx:spPr>
            <a:ln>
              <a:solidFill>
                <a:schemeClr val="bg1">
                  <a:lumMod val="50000"/>
                </a:schemeClr>
              </a:solidFill>
            </a:ln>
          </cx:spPr>
        </cx:plotSurface>
        <cx:series layoutId="waterfall" uniqueId="{77037B57-B858-453A-B357-1E3ED0D269FA}">
          <cx:tx>
            <cx:txData>
              <cx:f>_xlchart.v1.6</cx:f>
              <cx:v>T-1 capacity to procure</cx:v>
            </cx:txData>
          </cx:tx>
          <cx:dataPt idx="0">
            <cx:spPr>
              <a:solidFill>
                <a:srgbClr val="002060"/>
              </a:solidFill>
            </cx:spPr>
          </cx:dataPt>
          <cx:dataPt idx="1">
            <cx:spPr>
              <a:solidFill>
                <a:srgbClr val="92D050"/>
              </a:solidFill>
            </cx:spPr>
          </cx:dataPt>
          <cx:dataPt idx="2">
            <cx:spPr>
              <a:solidFill>
                <a:srgbClr val="FF0000"/>
              </a:solidFill>
            </cx:spPr>
          </cx:dataPt>
          <cx:dataPt idx="3">
            <cx:spPr>
              <a:solidFill>
                <a:sysClr val="window" lastClr="FFFFFF">
                  <a:lumMod val="75000"/>
                </a:sysClr>
              </a:solidFill>
            </cx:spPr>
          </cx:dataPt>
          <cx:dataPt idx="4">
            <cx:spPr>
              <a:solidFill>
                <a:srgbClr val="92D050"/>
              </a:solidFill>
            </cx:spPr>
          </cx:dataPt>
          <cx:dataPt idx="5">
            <cx:spPr>
              <a:solidFill>
                <a:srgbClr val="92D050"/>
              </a:solidFill>
              <a:ln>
                <a:solidFill>
                  <a:srgbClr val="92D050"/>
                </a:solidFill>
              </a:ln>
            </cx:spPr>
          </cx:dataPt>
          <cx:dataPt idx="6">
            <cx:spPr>
              <a:solidFill>
                <a:srgbClr val="92D050"/>
              </a:solidFill>
            </cx:spPr>
          </cx:dataPt>
          <cx:dataPt idx="7">
            <cx:spPr>
              <a:solidFill>
                <a:srgbClr val="92D050"/>
              </a:solidFill>
            </cx:spPr>
          </cx:dataPt>
          <cx:dataPt idx="8">
            <cx:spPr>
              <a:solidFill>
                <a:srgbClr val="92D050"/>
              </a:solidFill>
            </cx:spPr>
          </cx:dataPt>
          <cx:dataPt idx="9">
            <cx:spPr>
              <a:solidFill>
                <a:srgbClr val="92D050"/>
              </a:solidFill>
            </cx:spPr>
          </cx:dataPt>
          <cx:dataPt idx="10">
            <cx:spPr>
              <a:solidFill>
                <a:srgbClr val="92D050"/>
              </a:solidFill>
            </cx:spPr>
          </cx:dataPt>
          <cx:dataPt idx="11">
            <cx:spPr>
              <a:solidFill>
                <a:srgbClr val="FF0000"/>
              </a:solidFill>
            </cx:spPr>
          </cx:dataPt>
          <cx:dataPt idx="12">
            <cx:spPr>
              <a:solidFill>
                <a:sysClr val="window" lastClr="FFFFFF">
                  <a:lumMod val="75000"/>
                </a:sysClr>
              </a:solidFill>
            </cx:spPr>
          </cx:dataPt>
          <cx:dataPt idx="13">
            <cx:spPr>
              <a:solidFill>
                <a:srgbClr val="92D050"/>
              </a:solidFill>
            </cx:spPr>
          </cx:dataPt>
          <cx:dataPt idx="14">
            <cx:spPr>
              <a:solidFill>
                <a:srgbClr val="002060"/>
              </a:solidFill>
            </cx:spPr>
          </cx:dataPt>
          <cx:dataLabels pos="inEnd">
            <cx:txPr>
              <a:bodyPr spcFirstLastPara="1" vertOverflow="ellipsis" horzOverflow="overflow" wrap="square" lIns="0" tIns="0" rIns="0" bIns="0" anchor="ctr" anchorCtr="1"/>
              <a:lstStyle/>
              <a:p>
                <a:pPr algn="ctr" rtl="0">
                  <a:defRPr sz="1000" b="1">
                    <a:solidFill>
                      <a:schemeClr val="bg1"/>
                    </a:solidFill>
                    <a:latin typeface="Arial" panose="020B0604020202020204" pitchFamily="34" charset="0"/>
                    <a:ea typeface="Arial" panose="020B0604020202020204" pitchFamily="34" charset="0"/>
                    <a:cs typeface="Arial" panose="020B0604020202020204" pitchFamily="34" charset="0"/>
                  </a:defRPr>
                </a:pPr>
                <a:endParaRPr lang="en-US" sz="1000" b="1" i="0" u="none" strike="noStrike" baseline="0">
                  <a:solidFill>
                    <a:schemeClr val="bg1"/>
                  </a:solidFill>
                  <a:latin typeface="Arial" panose="020B0604020202020204" pitchFamily="34" charset="0"/>
                  <a:cs typeface="Arial" panose="020B0604020202020204" pitchFamily="34" charset="0"/>
                </a:endParaRPr>
              </a:p>
            </cx:txPr>
            <cx:visibility seriesName="0" categoryName="0" value="1"/>
            <cx:separator>, </cx:separator>
            <cx:dataLabel idx="6">
              <cx:spPr>
                <a:solidFill>
                  <a:srgbClr val="92D050"/>
                </a:solidFill>
              </cx:spPr>
              <cx:visibility seriesName="0" categoryName="0" value="1"/>
              <cx:separator>, </cx:separator>
            </cx:dataLabel>
          </cx:dataLabels>
          <cx:dataId val="0"/>
          <cx:layoutPr>
            <cx:visibility connectorLines="1"/>
            <cx:subtotals>
              <cx:idx val="3"/>
              <cx:idx val="12"/>
              <cx:idx val="14"/>
            </cx:subtotals>
          </cx:layoutPr>
        </cx:series>
      </cx:plotAreaRegion>
      <cx:axis id="0">
        <cx:catScaling gapWidth="0.5"/>
        <cx:tickLabels/>
        <cx:spPr>
          <a:ln>
            <a:noFill/>
          </a:ln>
        </cx:spPr>
        <cx:txPr>
          <a:bodyPr spcFirstLastPara="1" vertOverflow="ellipsis" wrap="square" lIns="0" tIns="0" rIns="0" bIns="0" anchor="ctr" anchorCtr="1"/>
          <a:lstStyle/>
          <a:p>
            <a:pPr>
              <a:defRPr lang="en-US" sz="1000" b="1" i="0" u="none" strike="noStrike"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endParaRPr lang="en-US" sz="1000" b="1" baseline="0">
              <a:latin typeface="Arial" panose="020B0604020202020204" pitchFamily="34" charset="0"/>
              <a:cs typeface="Arial" panose="020B0604020202020204" pitchFamily="34" charset="0"/>
            </a:endParaRPr>
          </a:p>
        </cx:txPr>
      </cx:axis>
      <cx:axis id="1">
        <cx:valScaling/>
        <cx:title>
          <cx:tx>
            <cx:txData>
              <cx:v>De-rated Capacity (GW)</cx:v>
            </cx:txData>
          </cx:tx>
          <cx:txPr>
            <a:bodyPr spcFirstLastPara="1" vertOverflow="ellipsis" wrap="square" lIns="0" tIns="0" rIns="0" bIns="0" anchor="ctr" anchorCtr="1"/>
            <a:lstStyle/>
            <a:p>
              <a:pPr algn="ctr">
                <a:defRPr sz="1000" b="1">
                  <a:latin typeface="Arial" panose="020B0604020202020204" pitchFamily="34" charset="0"/>
                  <a:ea typeface="Arial" panose="020B0604020202020204" pitchFamily="34" charset="0"/>
                  <a:cs typeface="Arial" panose="020B0604020202020204" pitchFamily="34" charset="0"/>
                </a:defRPr>
              </a:pPr>
              <a:r>
                <a:rPr lang="en-US" sz="1000" b="1">
                  <a:latin typeface="Arial" panose="020B0604020202020204" pitchFamily="34" charset="0"/>
                  <a:cs typeface="Arial" panose="020B0604020202020204" pitchFamily="34" charset="0"/>
                </a:rPr>
                <a:t>De-rated Capacity (GW)</a:t>
              </a:r>
            </a:p>
          </cx:txPr>
        </cx:title>
        <cx:majorGridlines>
          <cx:spPr>
            <a:ln cmpd="sng">
              <a:solidFill>
                <a:schemeClr val="bg1">
                  <a:lumMod val="50000"/>
                </a:schemeClr>
              </a:solidFill>
            </a:ln>
          </cx:spPr>
        </cx:majorGridlines>
        <cx:tickLabels/>
        <cx:numFmt formatCode="0" sourceLinked="0"/>
        <cx:txPr>
          <a:bodyPr spcFirstLastPara="1" vertOverflow="ellipsis" wrap="square" lIns="0" tIns="0" rIns="0" bIns="0" anchor="ctr" anchorCtr="1"/>
          <a:lstStyle/>
          <a:p>
            <a:pPr>
              <a:defRPr lang="en-US" sz="1000" b="1" i="0" u="none" strike="noStrike"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endParaRPr lang="en-US" sz="1000" b="1">
              <a:latin typeface="Arial" panose="020B0604020202020204" pitchFamily="34" charset="0"/>
              <a:cs typeface="Arial" panose="020B060402020202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val">
        <cx:f>_xlchart.v1.10</cx:f>
      </cx:numDim>
    </cx:data>
  </cx:chartData>
  <cx:chart>
    <cx:plotArea>
      <cx:plotAreaRegion>
        <cx:plotSurface>
          <cx:spPr>
            <a:ln>
              <a:solidFill>
                <a:schemeClr val="bg1">
                  <a:lumMod val="50000"/>
                </a:schemeClr>
              </a:solidFill>
            </a:ln>
          </cx:spPr>
        </cx:plotSurface>
        <cx:series layoutId="waterfall" uniqueId="{77037B57-B858-453A-B357-1E3ED0D269FA}">
          <cx:tx>
            <cx:txData>
              <cx:f>_xlchart.v1.9</cx:f>
              <cx:v>T-1 capacity to procure</cx:v>
            </cx:txData>
          </cx:tx>
          <cx:dataPt idx="0">
            <cx:spPr>
              <a:solidFill>
                <a:srgbClr val="002060"/>
              </a:solidFill>
            </cx:spPr>
          </cx:dataPt>
          <cx:dataPt idx="1">
            <cx:spPr>
              <a:solidFill>
                <a:srgbClr val="FF0000"/>
              </a:solidFill>
            </cx:spPr>
          </cx:dataPt>
          <cx:dataPt idx="2">
            <cx:spPr>
              <a:solidFill>
                <a:srgbClr val="FF0000"/>
              </a:solidFill>
            </cx:spPr>
          </cx:dataPt>
          <cx:dataPt idx="3">
            <cx:spPr>
              <a:solidFill>
                <a:sysClr val="window" lastClr="FFFFFF">
                  <a:lumMod val="75000"/>
                </a:sysClr>
              </a:solidFill>
            </cx:spPr>
          </cx:dataPt>
          <cx:dataPt idx="4">
            <cx:spPr>
              <a:solidFill>
                <a:srgbClr val="92D050"/>
              </a:solidFill>
            </cx:spPr>
          </cx:dataPt>
          <cx:dataPt idx="5">
            <cx:spPr>
              <a:solidFill>
                <a:srgbClr val="92D050"/>
              </a:solidFill>
              <a:ln>
                <a:solidFill>
                  <a:srgbClr val="92D050"/>
                </a:solidFill>
              </a:ln>
            </cx:spPr>
          </cx:dataPt>
          <cx:dataPt idx="6">
            <cx:spPr>
              <a:solidFill>
                <a:srgbClr val="92D050"/>
              </a:solidFill>
            </cx:spPr>
          </cx:dataPt>
          <cx:dataPt idx="7">
            <cx:spPr>
              <a:solidFill>
                <a:srgbClr val="92D050"/>
              </a:solidFill>
            </cx:spPr>
          </cx:dataPt>
          <cx:dataPt idx="8">
            <cx:spPr>
              <a:solidFill>
                <a:srgbClr val="92D050"/>
              </a:solidFill>
            </cx:spPr>
          </cx:dataPt>
          <cx:dataPt idx="9">
            <cx:spPr>
              <a:solidFill>
                <a:srgbClr val="FF0000"/>
              </a:solidFill>
            </cx:spPr>
          </cx:dataPt>
          <cx:dataPt idx="10">
            <cx:spPr>
              <a:solidFill>
                <a:srgbClr val="FF0000"/>
              </a:solidFill>
            </cx:spPr>
          </cx:dataPt>
          <cx:dataPt idx="11">
            <cx:spPr>
              <a:solidFill>
                <a:srgbClr val="92D050"/>
              </a:solidFill>
            </cx:spPr>
          </cx:dataPt>
          <cx:dataPt idx="12">
            <cx:spPr>
              <a:solidFill>
                <a:sysClr val="window" lastClr="FFFFFF">
                  <a:lumMod val="75000"/>
                </a:sysClr>
              </a:solidFill>
            </cx:spPr>
          </cx:dataPt>
          <cx:dataPt idx="13">
            <cx:spPr>
              <a:solidFill>
                <a:srgbClr val="92D050"/>
              </a:solidFill>
            </cx:spPr>
          </cx:dataPt>
          <cx:dataPt idx="14">
            <cx:spPr>
              <a:solidFill>
                <a:srgbClr val="002060"/>
              </a:solidFill>
            </cx:spPr>
          </cx:dataPt>
          <cx:dataLabels pos="inEnd">
            <cx:txPr>
              <a:bodyPr spcFirstLastPara="1" vertOverflow="ellipsis" horzOverflow="overflow" wrap="square" lIns="0" tIns="0" rIns="0" bIns="0" anchor="ctr" anchorCtr="1"/>
              <a:lstStyle/>
              <a:p>
                <a:pPr algn="ctr" rtl="0">
                  <a:defRPr sz="1000" b="1">
                    <a:solidFill>
                      <a:schemeClr val="bg1"/>
                    </a:solidFill>
                    <a:latin typeface="Arial" panose="020B0604020202020204" pitchFamily="34" charset="0"/>
                    <a:ea typeface="Arial" panose="020B0604020202020204" pitchFamily="34" charset="0"/>
                    <a:cs typeface="Arial" panose="020B0604020202020204" pitchFamily="34" charset="0"/>
                  </a:defRPr>
                </a:pPr>
                <a:endParaRPr lang="en-US" sz="1000" b="1" i="0" u="none" strike="noStrike" baseline="0">
                  <a:solidFill>
                    <a:schemeClr val="bg1"/>
                  </a:solidFill>
                  <a:latin typeface="Arial" panose="020B0604020202020204" pitchFamily="34" charset="0"/>
                  <a:cs typeface="Arial" panose="020B0604020202020204" pitchFamily="34" charset="0"/>
                </a:endParaRPr>
              </a:p>
            </cx:txPr>
            <cx:visibility seriesName="0" categoryName="0" value="1"/>
            <cx:separator>, </cx:separator>
            <cx:dataLabel idx="6">
              <cx:spPr>
                <a:solidFill>
                  <a:srgbClr val="92D050"/>
                </a:solidFill>
              </cx:spPr>
              <cx:visibility seriesName="0" categoryName="0" value="1"/>
              <cx:separator>, </cx:separator>
            </cx:dataLabel>
          </cx:dataLabels>
          <cx:dataId val="0"/>
          <cx:layoutPr>
            <cx:visibility connectorLines="1"/>
            <cx:subtotals>
              <cx:idx val="3"/>
              <cx:idx val="12"/>
              <cx:idx val="14"/>
            </cx:subtotals>
          </cx:layoutPr>
        </cx:series>
      </cx:plotAreaRegion>
      <cx:axis id="0">
        <cx:catScaling gapWidth="0.5"/>
        <cx:tickLabels/>
        <cx:spPr>
          <a:ln>
            <a:noFill/>
          </a:ln>
        </cx:spPr>
        <cx:txPr>
          <a:bodyPr spcFirstLastPara="1" vertOverflow="ellipsis" wrap="square" lIns="0" tIns="0" rIns="0" bIns="0" anchor="ctr" anchorCtr="1"/>
          <a:lstStyle/>
          <a:p>
            <a:pPr>
              <a:defRPr lang="en-US" sz="1000" b="1" i="0" u="none" strike="noStrike"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endParaRPr lang="en-US" sz="1000" b="1" baseline="0">
              <a:latin typeface="Arial" panose="020B0604020202020204" pitchFamily="34" charset="0"/>
              <a:cs typeface="Arial" panose="020B0604020202020204" pitchFamily="34" charset="0"/>
            </a:endParaRPr>
          </a:p>
        </cx:txPr>
      </cx:axis>
      <cx:axis id="1">
        <cx:valScaling/>
        <cx:title>
          <cx:tx>
            <cx:txData>
              <cx:v>De-rated Capacity (GW)</cx:v>
            </cx:txData>
          </cx:tx>
          <cx:txPr>
            <a:bodyPr spcFirstLastPara="1" vertOverflow="ellipsis" wrap="square" lIns="0" tIns="0" rIns="0" bIns="0" anchor="ctr" anchorCtr="1"/>
            <a:lstStyle/>
            <a:p>
              <a:pPr algn="ctr">
                <a:defRPr sz="1000" b="1">
                  <a:latin typeface="Arial" panose="020B0604020202020204" pitchFamily="34" charset="0"/>
                  <a:ea typeface="Arial" panose="020B0604020202020204" pitchFamily="34" charset="0"/>
                  <a:cs typeface="Arial" panose="020B0604020202020204" pitchFamily="34" charset="0"/>
                </a:defRPr>
              </a:pPr>
              <a:r>
                <a:rPr lang="en-US" sz="1000" b="1">
                  <a:latin typeface="Arial" panose="020B0604020202020204" pitchFamily="34" charset="0"/>
                  <a:cs typeface="Arial" panose="020B0604020202020204" pitchFamily="34" charset="0"/>
                </a:rPr>
                <a:t>De-rated Capacity (GW)</a:t>
              </a:r>
            </a:p>
          </cx:txPr>
        </cx:title>
        <cx:majorGridlines>
          <cx:spPr>
            <a:ln cmpd="sng">
              <a:solidFill>
                <a:schemeClr val="bg1">
                  <a:lumMod val="50000"/>
                </a:schemeClr>
              </a:solidFill>
            </a:ln>
          </cx:spPr>
        </cx:majorGridlines>
        <cx:tickLabels/>
        <cx:numFmt formatCode="0" sourceLinked="0"/>
        <cx:txPr>
          <a:bodyPr spcFirstLastPara="1" vertOverflow="ellipsis" wrap="square" lIns="0" tIns="0" rIns="0" bIns="0" anchor="ctr" anchorCtr="1"/>
          <a:lstStyle/>
          <a:p>
            <a:pPr>
              <a:defRPr lang="en-US" sz="1000" b="1" i="0" u="none" strike="noStrike"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endParaRPr lang="en-US" sz="1000" b="1">
              <a:latin typeface="Arial" panose="020B0604020202020204" pitchFamily="34" charset="0"/>
              <a:cs typeface="Arial" panose="020B0604020202020204" pitchFamily="34" charset="0"/>
            </a:endParaRPr>
          </a:p>
        </cx:txPr>
      </cx:axis>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_xlchart.v1.11</cx:f>
      </cx:strDim>
      <cx:numDim type="val">
        <cx:f>_xlchart.v1.12</cx:f>
      </cx:numDim>
    </cx:data>
  </cx:chartData>
  <cx:chart>
    <cx:plotArea>
      <cx:plotAreaRegion>
        <cx:plotSurface>
          <cx:spPr>
            <a:ln>
              <a:solidFill>
                <a:schemeClr val="bg1">
                  <a:lumMod val="50000"/>
                </a:schemeClr>
              </a:solidFill>
            </a:ln>
          </cx:spPr>
        </cx:plotSurface>
        <cx:series layoutId="waterfall" uniqueId="{77037B57-B858-453A-B357-1E3ED0D269FA}">
          <cx:dataPt idx="0">
            <cx:spPr>
              <a:solidFill>
                <a:srgbClr val="002060"/>
              </a:solidFill>
            </cx:spPr>
          </cx:dataPt>
          <cx:dataPt idx="1">
            <cx:spPr>
              <a:solidFill>
                <a:srgbClr val="FF0000"/>
              </a:solidFill>
            </cx:spPr>
          </cx:dataPt>
          <cx:dataPt idx="2">
            <cx:spPr>
              <a:solidFill>
                <a:sysClr val="window" lastClr="FFFFFF">
                  <a:lumMod val="75000"/>
                </a:sysClr>
              </a:solidFill>
            </cx:spPr>
          </cx:dataPt>
          <cx:dataPt idx="3">
            <cx:spPr>
              <a:solidFill>
                <a:srgbClr val="FF0000"/>
              </a:solidFill>
            </cx:spPr>
          </cx:dataPt>
          <cx:dataPt idx="4">
            <cx:spPr>
              <a:solidFill>
                <a:srgbClr val="FF0000"/>
              </a:solidFill>
            </cx:spPr>
          </cx:dataPt>
          <cx:dataPt idx="5">
            <cx:spPr>
              <a:solidFill>
                <a:srgbClr val="92D050"/>
              </a:solidFill>
            </cx:spPr>
          </cx:dataPt>
          <cx:dataPt idx="6">
            <cx:spPr>
              <a:solidFill>
                <a:srgbClr val="92D050"/>
              </a:solidFill>
              <a:ln>
                <a:noFill/>
              </a:ln>
            </cx:spPr>
          </cx:dataPt>
          <cx:dataPt idx="7">
            <cx:spPr>
              <a:solidFill>
                <a:srgbClr val="92D050"/>
              </a:solidFill>
            </cx:spPr>
          </cx:dataPt>
          <cx:dataPt idx="8">
            <cx:spPr>
              <a:solidFill>
                <a:srgbClr val="92D050"/>
              </a:solidFill>
            </cx:spPr>
          </cx:dataPt>
          <cx:dataPt idx="9">
            <cx:spPr>
              <a:solidFill>
                <a:srgbClr val="92D050"/>
              </a:solidFill>
            </cx:spPr>
          </cx:dataPt>
          <cx:dataPt idx="10">
            <cx:spPr>
              <a:solidFill>
                <a:sysClr val="window" lastClr="FFFFFF">
                  <a:lumMod val="75000"/>
                </a:sysClr>
              </a:solidFill>
            </cx:spPr>
          </cx:dataPt>
          <cx:dataPt idx="11">
            <cx:spPr>
              <a:solidFill>
                <a:srgbClr val="92D050"/>
              </a:solidFill>
              <a:ln>
                <a:noFill/>
              </a:ln>
            </cx:spPr>
          </cx:dataPt>
          <cx:dataPt idx="12">
            <cx:spPr>
              <a:solidFill>
                <a:srgbClr val="002060"/>
              </a:solidFill>
            </cx:spPr>
          </cx:dataPt>
          <cx:dataPt idx="13">
            <cx:spPr>
              <a:solidFill>
                <a:srgbClr val="002060"/>
              </a:solidFill>
            </cx:spPr>
          </cx:dataPt>
          <cx:dataPt idx="14">
            <cx:spPr>
              <a:solidFill>
                <a:srgbClr val="002060"/>
              </a:solidFill>
            </cx:spPr>
          </cx:dataPt>
          <cx:dataLabels pos="inEnd">
            <cx:spPr>
              <a:noFill/>
              <a:ln>
                <a:noFill/>
              </a:ln>
            </cx:spPr>
            <cx:txPr>
              <a:bodyPr spcFirstLastPara="1" vertOverflow="ellipsis" wrap="square" lIns="0" tIns="0" rIns="0" bIns="0" anchor="ctr" anchorCtr="1"/>
              <a:lstStyle/>
              <a:p>
                <a:pPr>
                  <a:defRPr lang="en-US" sz="1000" b="1" i="0" u="none" strike="noStrike" baseline="0">
                    <a:solidFill>
                      <a:schemeClr val="bg1"/>
                    </a:solidFill>
                    <a:latin typeface="Arial" panose="020B0604020202020204" pitchFamily="34" charset="0"/>
                    <a:ea typeface="Arial" panose="020B0604020202020204" pitchFamily="34" charset="0"/>
                    <a:cs typeface="Arial" panose="020B0604020202020204" pitchFamily="34" charset="0"/>
                  </a:defRPr>
                </a:pPr>
                <a:endParaRPr lang="en-US" sz="1000" b="1" baseline="0">
                  <a:solidFill>
                    <a:schemeClr val="bg1"/>
                  </a:solidFill>
                  <a:latin typeface="Arial" panose="020B0604020202020204" pitchFamily="34" charset="0"/>
                  <a:cs typeface="Arial" panose="020B0604020202020204" pitchFamily="34" charset="0"/>
                </a:endParaRPr>
              </a:p>
            </cx:txPr>
            <cx:visibility seriesName="0" categoryName="0" value="1"/>
            <cx:separator>, </cx:separator>
            <cx:dataLabel idx="0" pos="inEnd">
              <cx:spPr>
                <a:ln>
                  <a:noFill/>
                </a:ln>
              </cx:spPr>
              <cx:txPr>
                <a:bodyPr spcFirstLastPara="1" vertOverflow="ellipsis" wrap="square" lIns="0" tIns="0" rIns="0" bIns="0" anchor="ctr" anchorCtr="1"/>
                <a:lstStyle/>
                <a:p>
                  <a:pPr>
                    <a:defRPr lang="en-US" sz="1000" b="1" i="0" u="none" strike="noStrike" baseline="0">
                      <a:solidFill>
                        <a:schemeClr val="bg1"/>
                      </a:solidFill>
                      <a:latin typeface="Arial" panose="020B0604020202020204" pitchFamily="34" charset="0"/>
                      <a:ea typeface="Arial" panose="020B0604020202020204" pitchFamily="34" charset="0"/>
                      <a:cs typeface="Arial" panose="020B0604020202020204" pitchFamily="34" charset="0"/>
                    </a:defRPr>
                  </a:pPr>
                  <a:r>
                    <a:rPr lang="en-US" sz="1000" b="1">
                      <a:solidFill>
                        <a:schemeClr val="bg1"/>
                      </a:solidFill>
                      <a:latin typeface="Arial" panose="020B0604020202020204" pitchFamily="34" charset="0"/>
                      <a:cs typeface="Arial" panose="020B0604020202020204" pitchFamily="34" charset="0"/>
                    </a:rPr>
                    <a:t>43.9</a:t>
                  </a:r>
                </a:p>
              </cx:txPr>
              <cx:visibility seriesName="0" categoryName="0" value="1"/>
              <cx:separator>, </cx:separator>
            </cx:dataLabel>
            <cx:dataLabel idx="3" pos="inEnd">
              <cx:spPr>
                <a:noFill/>
                <a:ln>
                  <a:noFill/>
                </a:ln>
              </cx:spPr>
              <cx:txPr>
                <a:bodyPr spcFirstLastPara="1" vertOverflow="ellipsis" wrap="square" lIns="0" tIns="0" rIns="0" bIns="0" anchor="ctr" anchorCtr="1"/>
                <a:lstStyle/>
                <a:p>
                  <a:pPr>
                    <a:defRPr lang="en-US" sz="1100" b="1" i="0" u="none" strike="noStrike" baseline="0">
                      <a:solidFill>
                        <a:schemeClr val="bg1"/>
                      </a:solidFill>
                      <a:latin typeface="Arial" panose="020B0604020202020204" pitchFamily="34" charset="0"/>
                      <a:ea typeface="Arial" panose="020B0604020202020204" pitchFamily="34" charset="0"/>
                      <a:cs typeface="Arial" panose="020B0604020202020204" pitchFamily="34" charset="0"/>
                    </a:defRPr>
                  </a:pPr>
                  <a:r>
                    <a:rPr lang="en-US" sz="1100" b="1">
                      <a:solidFill>
                        <a:schemeClr val="bg1"/>
                      </a:solidFill>
                      <a:latin typeface="Arial" panose="020B0604020202020204" pitchFamily="34" charset="0"/>
                      <a:cs typeface="Arial" panose="020B0604020202020204" pitchFamily="34" charset="0"/>
                    </a:rPr>
                    <a:t>-3.2</a:t>
                  </a:r>
                </a:p>
              </cx:txPr>
              <cx:visibility seriesName="0" categoryName="0" value="1"/>
              <cx:separator>, </cx:separator>
            </cx:dataLabel>
            <cx:dataLabel idx="5">
              <cx:spPr>
                <a:solidFill>
                  <a:srgbClr val="92D050"/>
                </a:solidFill>
              </cx:spPr>
              <cx:visibility seriesName="0" categoryName="0" value="1"/>
              <cx:separator>, </cx:separator>
            </cx:dataLabel>
            <cx:dataLabel idx="6" pos="inEnd">
              <cx:spPr>
                <a:solidFill>
                  <a:srgbClr val="92D050"/>
                </a:solidFill>
              </cx:spPr>
              <cx:txPr>
                <a:bodyPr spcFirstLastPara="1" vertOverflow="ellipsis" wrap="square" lIns="0" tIns="0" rIns="0" bIns="0" anchor="ctr" anchorCtr="1"/>
                <a:lstStyle/>
                <a:p>
                  <a:pPr>
                    <a:defRPr lang="en-US" sz="1100" b="1" i="0" u="none" strike="noStrike" baseline="0">
                      <a:solidFill>
                        <a:schemeClr val="bg1"/>
                      </a:solidFill>
                      <a:latin typeface="Arial" panose="020B0604020202020204" pitchFamily="34" charset="0"/>
                      <a:ea typeface="Arial" panose="020B0604020202020204" pitchFamily="34" charset="0"/>
                      <a:cs typeface="Arial" panose="020B0604020202020204" pitchFamily="34" charset="0"/>
                    </a:defRPr>
                  </a:pPr>
                  <a:r>
                    <a:rPr lang="en-US" sz="1100" b="1">
                      <a:solidFill>
                        <a:schemeClr val="bg1"/>
                      </a:solidFill>
                      <a:latin typeface="Arial" panose="020B0604020202020204" pitchFamily="34" charset="0"/>
                      <a:cs typeface="Arial" panose="020B0604020202020204" pitchFamily="34" charset="0"/>
                    </a:rPr>
                    <a:t>0.4</a:t>
                  </a:r>
                </a:p>
              </cx:txPr>
              <cx:visibility seriesName="0" categoryName="0" value="1"/>
              <cx:separator>, </cx:separator>
            </cx:dataLabel>
            <cx:dataLabel idx="7" pos="ctr">
              <cx:visibility seriesName="0" categoryName="0" value="1"/>
              <cx:separator>, </cx:separator>
            </cx:dataLabel>
            <cx:dataLabel idx="8" pos="inEnd">
              <cx:txPr>
                <a:bodyPr spcFirstLastPara="1" vertOverflow="ellipsis" wrap="square" lIns="0" tIns="0" rIns="0" bIns="0" anchor="ctr" anchorCtr="1"/>
                <a:lstStyle/>
                <a:p>
                  <a:pPr>
                    <a:defRPr b="1">
                      <a:solidFill>
                        <a:schemeClr val="bg1"/>
                      </a:solidFill>
                    </a:defRPr>
                  </a:pPr>
                  <a:r>
                    <a:rPr lang="en-US" sz="1000" b="1" baseline="0">
                      <a:solidFill>
                        <a:schemeClr val="bg1"/>
                      </a:solidFill>
                    </a:rPr>
                    <a:t>0.9</a:t>
                  </a:r>
                </a:p>
              </cx:txPr>
              <cx:visibility seriesName="0" categoryName="0" value="1"/>
              <cx:separator>, </cx:separator>
            </cx:dataLabel>
            <cx:dataLabel idx="10" pos="inEnd">
              <cx:visibility seriesName="0" categoryName="0" value="1"/>
              <cx:separator>, </cx:separator>
            </cx:dataLabel>
            <cx:dataLabel idx="12" pos="inEnd">
              <cx:txPr>
                <a:bodyPr spcFirstLastPara="1" vertOverflow="ellipsis" wrap="square" lIns="0" tIns="0" rIns="0" bIns="0" anchor="ctr" anchorCtr="1"/>
                <a:lstStyle/>
                <a:p>
                  <a:pPr>
                    <a:defRPr lang="en-US" sz="1000" b="1" i="0" u="none" strike="noStrike" baseline="0">
                      <a:solidFill>
                        <a:schemeClr val="bg1"/>
                      </a:solidFill>
                      <a:latin typeface="Arial" panose="020B0604020202020204" pitchFamily="34" charset="0"/>
                      <a:ea typeface="Arial" panose="020B0604020202020204" pitchFamily="34" charset="0"/>
                      <a:cs typeface="Arial" panose="020B0604020202020204" pitchFamily="34" charset="0"/>
                    </a:defRPr>
                  </a:pPr>
                  <a:r>
                    <a:rPr lang="en-US" sz="1000" b="1">
                      <a:solidFill>
                        <a:schemeClr val="bg1"/>
                      </a:solidFill>
                      <a:latin typeface="Arial" panose="020B0604020202020204" pitchFamily="34" charset="0"/>
                      <a:cs typeface="Arial" panose="020B0604020202020204" pitchFamily="34" charset="0"/>
                    </a:rPr>
                    <a:t>44.5</a:t>
                  </a:r>
                </a:p>
              </cx:txPr>
              <cx:visibility seriesName="0" categoryName="0" value="1"/>
              <cx:separator>, </cx:separator>
            </cx:dataLabel>
          </cx:dataLabels>
          <cx:dataId val="0"/>
          <cx:layoutPr>
            <cx:visibility connectorLines="1"/>
            <cx:subtotals>
              <cx:idx val="2"/>
              <cx:idx val="10"/>
              <cx:idx val="12"/>
              <cx:idx val="13"/>
              <cx:idx val="14"/>
            </cx:subtotals>
          </cx:layoutPr>
        </cx:series>
      </cx:plotAreaRegion>
      <cx:axis id="0">
        <cx:catScaling gapWidth="0.5"/>
        <cx:tickLabels/>
        <cx:spPr>
          <a:ln>
            <a:noFill/>
          </a:ln>
        </cx:spPr>
        <cx:txPr>
          <a:bodyPr spcFirstLastPara="1" vertOverflow="ellipsis" wrap="square" lIns="0" tIns="0" rIns="0" bIns="0" anchor="ctr" anchorCtr="1"/>
          <a:lstStyle/>
          <a:p>
            <a:pPr>
              <a:defRPr lang="en-US" sz="1000" b="1" i="0" u="none" strike="noStrike"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endParaRPr lang="en-US" sz="1000" b="1" baseline="0">
              <a:latin typeface="Arial" panose="020B0604020202020204" pitchFamily="34" charset="0"/>
              <a:cs typeface="Arial" panose="020B0604020202020204" pitchFamily="34" charset="0"/>
            </a:endParaRPr>
          </a:p>
        </cx:txPr>
      </cx:axis>
      <cx:axis id="1">
        <cx:valScaling max="45" min="35"/>
        <cx:title>
          <cx:tx>
            <cx:txData>
              <cx:v>De-rated Capacity (GW)</cx:v>
            </cx:txData>
          </cx:tx>
          <cx:txPr>
            <a:bodyPr spcFirstLastPara="1" vertOverflow="ellipsis" wrap="square" lIns="0" tIns="0" rIns="0" bIns="0" anchor="ctr" anchorCtr="1"/>
            <a:lstStyle/>
            <a:p>
              <a:pPr algn="ctr">
                <a:defRPr sz="1000" b="0">
                  <a:latin typeface="Arial" panose="020B0604020202020204" pitchFamily="34" charset="0"/>
                  <a:ea typeface="Arial" panose="020B0604020202020204" pitchFamily="34" charset="0"/>
                  <a:cs typeface="Arial" panose="020B0604020202020204" pitchFamily="34" charset="0"/>
                </a:defRPr>
              </a:pPr>
              <a:r>
                <a:rPr lang="en-US" sz="1000" b="0">
                  <a:latin typeface="Arial" panose="020B0604020202020204" pitchFamily="34" charset="0"/>
                  <a:cs typeface="Arial" panose="020B0604020202020204" pitchFamily="34" charset="0"/>
                </a:rPr>
                <a:t>De-rated Capacity (GW)</a:t>
              </a:r>
            </a:p>
          </cx:txPr>
        </cx:title>
        <cx:majorGridlines>
          <cx:spPr>
            <a:ln cmpd="sng">
              <a:solidFill>
                <a:schemeClr val="bg1">
                  <a:lumMod val="50000"/>
                </a:schemeClr>
              </a:solidFill>
            </a:ln>
          </cx:spPr>
        </cx:majorGridlines>
        <cx:tickLabels/>
        <cx:numFmt formatCode="0" sourceLinked="0"/>
        <cx:txPr>
          <a:bodyPr spcFirstLastPara="1" vertOverflow="ellipsis" wrap="square" lIns="0" tIns="0" rIns="0" bIns="0" anchor="ctr" anchorCtr="1"/>
          <a:lstStyle/>
          <a:p>
            <a:pPr>
              <a:defRPr lang="en-US" sz="1000" b="0" i="0" u="none" strike="noStrike"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endParaRPr lang="en-US" sz="1000" b="0">
              <a:latin typeface="Arial" panose="020B0604020202020204" pitchFamily="34" charset="0"/>
              <a:cs typeface="Arial" panose="020B0604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microsoft.com/office/2014/relationships/chartEx" Target="../charts/chartEx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2" Type="http://schemas.microsoft.com/office/2014/relationships/chartEx" Target="../charts/chartEx4.xml"/><Relationship Id="rId1" Type="http://schemas.microsoft.com/office/2014/relationships/chartEx" Target="../charts/chartEx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microsoft.com/office/2014/relationships/chartEx" Target="../charts/chartEx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4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editAs="oneCell">
    <xdr:from>
      <xdr:col>0</xdr:col>
      <xdr:colOff>130660</xdr:colOff>
      <xdr:row>2</xdr:row>
      <xdr:rowOff>115645</xdr:rowOff>
    </xdr:from>
    <xdr:to>
      <xdr:col>1</xdr:col>
      <xdr:colOff>287991</xdr:colOff>
      <xdr:row>5</xdr:row>
      <xdr:rowOff>20134</xdr:rowOff>
    </xdr:to>
    <xdr:pic>
      <xdr:nvPicPr>
        <xdr:cNvPr id="2" name="Picture 1">
          <a:hlinkClick xmlns:r="http://schemas.openxmlformats.org/officeDocument/2006/relationships" r:id="rId1"/>
          <a:extLst>
            <a:ext uri="{FF2B5EF4-FFF2-40B4-BE49-F238E27FC236}">
              <a16:creationId xmlns:a16="http://schemas.microsoft.com/office/drawing/2014/main" id="{1C69D6A6-D693-4A58-8564-D323F7A924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660" y="549985"/>
          <a:ext cx="629771" cy="4531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586548</xdr:colOff>
      <xdr:row>3</xdr:row>
      <xdr:rowOff>144715</xdr:rowOff>
    </xdr:from>
    <xdr:to>
      <xdr:col>13</xdr:col>
      <xdr:colOff>598714</xdr:colOff>
      <xdr:row>29</xdr:row>
      <xdr:rowOff>119743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E5FFAA6A-7A2C-4A12-8CEA-BE3901E0AA2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86548" y="777175"/>
              <a:ext cx="9156166" cy="6292008"/>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393502</xdr:colOff>
      <xdr:row>4</xdr:row>
      <xdr:rowOff>0</xdr:rowOff>
    </xdr:from>
    <xdr:to>
      <xdr:col>14</xdr:col>
      <xdr:colOff>35859</xdr:colOff>
      <xdr:row>32</xdr:row>
      <xdr:rowOff>0</xdr:rowOff>
    </xdr:to>
    <xdr:graphicFrame macro="">
      <xdr:nvGraphicFramePr>
        <xdr:cNvPr id="2" name="Chart 1">
          <a:extLst>
            <a:ext uri="{FF2B5EF4-FFF2-40B4-BE49-F238E27FC236}">
              <a16:creationId xmlns:a16="http://schemas.microsoft.com/office/drawing/2014/main" id="{3C4844BB-4413-4389-8809-0E1EFF9E5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667542</xdr:colOff>
      <xdr:row>4</xdr:row>
      <xdr:rowOff>19166</xdr:rowOff>
    </xdr:from>
    <xdr:to>
      <xdr:col>14</xdr:col>
      <xdr:colOff>0</xdr:colOff>
      <xdr:row>29</xdr:row>
      <xdr:rowOff>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9F3AA7AE-EA9E-408C-9325-7C22199E6A1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67542" y="834506"/>
              <a:ext cx="9086058" cy="6526414"/>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393502</xdr:colOff>
      <xdr:row>4</xdr:row>
      <xdr:rowOff>0</xdr:rowOff>
    </xdr:from>
    <xdr:to>
      <xdr:col>14</xdr:col>
      <xdr:colOff>35859</xdr:colOff>
      <xdr:row>33</xdr:row>
      <xdr:rowOff>106258</xdr:rowOff>
    </xdr:to>
    <xdr:graphicFrame macro="">
      <xdr:nvGraphicFramePr>
        <xdr:cNvPr id="3" name="Chart 2">
          <a:extLst>
            <a:ext uri="{FF2B5EF4-FFF2-40B4-BE49-F238E27FC236}">
              <a16:creationId xmlns:a16="http://schemas.microsoft.com/office/drawing/2014/main" id="{DAE34D62-CD93-4EE8-A4D7-F46BC56D0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175510</xdr:colOff>
      <xdr:row>3</xdr:row>
      <xdr:rowOff>98612</xdr:rowOff>
    </xdr:from>
    <xdr:to>
      <xdr:col>5</xdr:col>
      <xdr:colOff>1028700</xdr:colOff>
      <xdr:row>18</xdr:row>
      <xdr:rowOff>161364</xdr:rowOff>
    </xdr:to>
    <xdr:graphicFrame macro="">
      <xdr:nvGraphicFramePr>
        <xdr:cNvPr id="4" name="Chart 3">
          <a:extLst>
            <a:ext uri="{FF2B5EF4-FFF2-40B4-BE49-F238E27FC236}">
              <a16:creationId xmlns:a16="http://schemas.microsoft.com/office/drawing/2014/main" id="{981EE0D2-531C-4A32-A0AA-8D210FD086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4</xdr:row>
      <xdr:rowOff>19050</xdr:rowOff>
    </xdr:from>
    <xdr:to>
      <xdr:col>6</xdr:col>
      <xdr:colOff>1573530</xdr:colOff>
      <xdr:row>21</xdr:row>
      <xdr:rowOff>167640</xdr:rowOff>
    </xdr:to>
    <xdr:graphicFrame macro="">
      <xdr:nvGraphicFramePr>
        <xdr:cNvPr id="3" name="Chart 2">
          <a:extLst>
            <a:ext uri="{FF2B5EF4-FFF2-40B4-BE49-F238E27FC236}">
              <a16:creationId xmlns:a16="http://schemas.microsoft.com/office/drawing/2014/main" id="{01D3494F-0A18-4D92-98CB-287969C991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4</xdr:row>
      <xdr:rowOff>29797</xdr:rowOff>
    </xdr:from>
    <xdr:to>
      <xdr:col>6</xdr:col>
      <xdr:colOff>929640</xdr:colOff>
      <xdr:row>18</xdr:row>
      <xdr:rowOff>175260</xdr:rowOff>
    </xdr:to>
    <xdr:graphicFrame macro="">
      <xdr:nvGraphicFramePr>
        <xdr:cNvPr id="4" name="Chart 3">
          <a:extLst>
            <a:ext uri="{FF2B5EF4-FFF2-40B4-BE49-F238E27FC236}">
              <a16:creationId xmlns:a16="http://schemas.microsoft.com/office/drawing/2014/main" id="{55CBB037-661F-4022-8D41-0DE881B498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304800</xdr:colOff>
      <xdr:row>5</xdr:row>
      <xdr:rowOff>1</xdr:rowOff>
    </xdr:from>
    <xdr:to>
      <xdr:col>7</xdr:col>
      <xdr:colOff>286871</xdr:colOff>
      <xdr:row>21</xdr:row>
      <xdr:rowOff>8965</xdr:rowOff>
    </xdr:to>
    <xdr:graphicFrame macro="">
      <xdr:nvGraphicFramePr>
        <xdr:cNvPr id="3" name="Chart 2">
          <a:extLst>
            <a:ext uri="{FF2B5EF4-FFF2-40B4-BE49-F238E27FC236}">
              <a16:creationId xmlns:a16="http://schemas.microsoft.com/office/drawing/2014/main" id="{0C557588-6F23-4550-97FA-6722F5E0F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377190</xdr:colOff>
      <xdr:row>4</xdr:row>
      <xdr:rowOff>0</xdr:rowOff>
    </xdr:from>
    <xdr:to>
      <xdr:col>6</xdr:col>
      <xdr:colOff>628650</xdr:colOff>
      <xdr:row>17</xdr:row>
      <xdr:rowOff>66675</xdr:rowOff>
    </xdr:to>
    <xdr:graphicFrame macro="">
      <xdr:nvGraphicFramePr>
        <xdr:cNvPr id="3" name="Chart 2">
          <a:extLst>
            <a:ext uri="{FF2B5EF4-FFF2-40B4-BE49-F238E27FC236}">
              <a16:creationId xmlns:a16="http://schemas.microsoft.com/office/drawing/2014/main" id="{0A1E8530-B78B-4190-A366-49D6D7733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417604</xdr:colOff>
      <xdr:row>4</xdr:row>
      <xdr:rowOff>0</xdr:rowOff>
    </xdr:from>
    <xdr:to>
      <xdr:col>6</xdr:col>
      <xdr:colOff>663349</xdr:colOff>
      <xdr:row>17</xdr:row>
      <xdr:rowOff>53341</xdr:rowOff>
    </xdr:to>
    <xdr:graphicFrame macro="">
      <xdr:nvGraphicFramePr>
        <xdr:cNvPr id="3" name="Chart 2">
          <a:extLst>
            <a:ext uri="{FF2B5EF4-FFF2-40B4-BE49-F238E27FC236}">
              <a16:creationId xmlns:a16="http://schemas.microsoft.com/office/drawing/2014/main" id="{6ACF55AF-233C-4DD7-BEA1-FFC860AE29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130660</xdr:colOff>
      <xdr:row>2</xdr:row>
      <xdr:rowOff>115645</xdr:rowOff>
    </xdr:from>
    <xdr:ext cx="632460" cy="442371"/>
    <xdr:pic>
      <xdr:nvPicPr>
        <xdr:cNvPr id="2" name="Picture 1">
          <a:hlinkClick xmlns:r="http://schemas.openxmlformats.org/officeDocument/2006/relationships" r:id="rId1"/>
          <a:extLst>
            <a:ext uri="{FF2B5EF4-FFF2-40B4-BE49-F238E27FC236}">
              <a16:creationId xmlns:a16="http://schemas.microsoft.com/office/drawing/2014/main" id="{59C37747-721D-413B-8BCA-6A0C33C8AC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660" y="481405"/>
          <a:ext cx="632460" cy="44237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298021</xdr:colOff>
      <xdr:row>20</xdr:row>
      <xdr:rowOff>57543</xdr:rowOff>
    </xdr:to>
    <xdr:graphicFrame macro="">
      <xdr:nvGraphicFramePr>
        <xdr:cNvPr id="6" name="Chart 5">
          <a:extLst>
            <a:ext uri="{FF2B5EF4-FFF2-40B4-BE49-F238E27FC236}">
              <a16:creationId xmlns:a16="http://schemas.microsoft.com/office/drawing/2014/main" id="{98309882-71EC-45EF-AAD3-548100F53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298021</xdr:colOff>
      <xdr:row>20</xdr:row>
      <xdr:rowOff>57543</xdr:rowOff>
    </xdr:to>
    <xdr:graphicFrame macro="">
      <xdr:nvGraphicFramePr>
        <xdr:cNvPr id="2" name="Chart 1">
          <a:extLst>
            <a:ext uri="{FF2B5EF4-FFF2-40B4-BE49-F238E27FC236}">
              <a16:creationId xmlns:a16="http://schemas.microsoft.com/office/drawing/2014/main" id="{B79BEB10-CFC2-4D99-9D39-09A664404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298021</xdr:colOff>
      <xdr:row>20</xdr:row>
      <xdr:rowOff>57543</xdr:rowOff>
    </xdr:to>
    <xdr:graphicFrame macro="">
      <xdr:nvGraphicFramePr>
        <xdr:cNvPr id="2" name="Chart 1">
          <a:extLst>
            <a:ext uri="{FF2B5EF4-FFF2-40B4-BE49-F238E27FC236}">
              <a16:creationId xmlns:a16="http://schemas.microsoft.com/office/drawing/2014/main" id="{E756CDA7-8722-4510-84B5-6C489EC85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298021</xdr:colOff>
      <xdr:row>20</xdr:row>
      <xdr:rowOff>57543</xdr:rowOff>
    </xdr:to>
    <xdr:graphicFrame macro="">
      <xdr:nvGraphicFramePr>
        <xdr:cNvPr id="2" name="Chart 1">
          <a:extLst>
            <a:ext uri="{FF2B5EF4-FFF2-40B4-BE49-F238E27FC236}">
              <a16:creationId xmlns:a16="http://schemas.microsoft.com/office/drawing/2014/main" id="{BB0E9983-8B72-4451-9552-4C525ADED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298021</xdr:colOff>
      <xdr:row>20</xdr:row>
      <xdr:rowOff>57543</xdr:rowOff>
    </xdr:to>
    <xdr:graphicFrame macro="">
      <xdr:nvGraphicFramePr>
        <xdr:cNvPr id="2" name="Chart 1">
          <a:extLst>
            <a:ext uri="{FF2B5EF4-FFF2-40B4-BE49-F238E27FC236}">
              <a16:creationId xmlns:a16="http://schemas.microsoft.com/office/drawing/2014/main" id="{30CEB17C-0D9E-4A82-A9B9-A5712ADEC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298021</xdr:colOff>
      <xdr:row>20</xdr:row>
      <xdr:rowOff>57543</xdr:rowOff>
    </xdr:to>
    <xdr:graphicFrame macro="">
      <xdr:nvGraphicFramePr>
        <xdr:cNvPr id="2" name="Chart 1">
          <a:extLst>
            <a:ext uri="{FF2B5EF4-FFF2-40B4-BE49-F238E27FC236}">
              <a16:creationId xmlns:a16="http://schemas.microsoft.com/office/drawing/2014/main" id="{3832B950-C757-47DA-83F0-7BCCC200F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298021</xdr:colOff>
      <xdr:row>20</xdr:row>
      <xdr:rowOff>57543</xdr:rowOff>
    </xdr:to>
    <xdr:graphicFrame macro="">
      <xdr:nvGraphicFramePr>
        <xdr:cNvPr id="2" name="Chart 1">
          <a:extLst>
            <a:ext uri="{FF2B5EF4-FFF2-40B4-BE49-F238E27FC236}">
              <a16:creationId xmlns:a16="http://schemas.microsoft.com/office/drawing/2014/main" id="{DAA90453-D932-43CD-BD93-28B5D9847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92439</xdr:colOff>
      <xdr:row>22</xdr:row>
      <xdr:rowOff>179959</xdr:rowOff>
    </xdr:to>
    <xdr:sp macro="" textlink="">
      <xdr:nvSpPr>
        <xdr:cNvPr id="5" name="TextBox 8">
          <a:extLst>
            <a:ext uri="{FF2B5EF4-FFF2-40B4-BE49-F238E27FC236}">
              <a16:creationId xmlns:a16="http://schemas.microsoft.com/office/drawing/2014/main" id="{B7A229BA-4284-4C63-8E8F-BA4E989C804B}"/>
            </a:ext>
          </a:extLst>
        </xdr:cNvPr>
        <xdr:cNvSpPr txBox="1"/>
      </xdr:nvSpPr>
      <xdr:spPr>
        <a:xfrm>
          <a:off x="1826964" y="3268337"/>
          <a:ext cx="5692680" cy="1832489"/>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000">
              <a:solidFill>
                <a:schemeClr val="tx1">
                  <a:lumMod val="65000"/>
                  <a:lumOff val="35000"/>
                </a:schemeClr>
              </a:solidFill>
              <a:latin typeface="Helvetica Neue LT Std 45 Light" panose="020B0403020202020204" pitchFamily="34" charset="0"/>
            </a:rPr>
            <a:t>* Delivery year 2017/18 did not have a T-4 auction. It only had a T-1 auction (known as the Early Auction). As this was not a typical delivery year and was comprised of existing capacity with one year agreements, we have excluded 2017/18 from the table. The 5 year average shown represents non-delivery observed in more typical delivery years (which include some new capacity with multi-year agreements).  </a:t>
          </a:r>
        </a:p>
        <a:p>
          <a:r>
            <a:rPr lang="en-GB" sz="1000">
              <a:solidFill>
                <a:schemeClr val="tx1">
                  <a:lumMod val="65000"/>
                  <a:lumOff val="35000"/>
                </a:schemeClr>
              </a:solidFill>
              <a:latin typeface="Helvetica Neue LT Std 45 Light" panose="020B0403020202020204" pitchFamily="34" charset="0"/>
            </a:rPr>
            <a:t>^ The demand curve adjustment after prequalification that informed the target for the 2021/22 T-1 auction accounted for around 5.8 GW of non-delivery after the ECR T-1 recommendation that was either known by then or was considered to be at significant risk of occurring</a:t>
          </a:r>
          <a:br>
            <a:rPr lang="en-GB" sz="1000">
              <a:solidFill>
                <a:schemeClr val="tx1">
                  <a:lumMod val="65000"/>
                  <a:lumOff val="35000"/>
                </a:schemeClr>
              </a:solidFill>
              <a:latin typeface="Helvetica Neue LT Std 45 Light" panose="020B0403020202020204" pitchFamily="34" charset="0"/>
            </a:rPr>
          </a:br>
          <a:r>
            <a:rPr lang="en-GB" sz="1000">
              <a:solidFill>
                <a:schemeClr val="tx1">
                  <a:lumMod val="65000"/>
                  <a:lumOff val="35000"/>
                </a:schemeClr>
              </a:solidFill>
              <a:latin typeface="Helvetica Neue LT Std 45 Light" panose="020B0403020202020204" pitchFamily="34" charset="0"/>
            </a:rPr>
            <a:t>¬ The ECR / demand curve adjustment after prequalification that informed the target for the 2022/23 T-1 auction accounted for around 1.4 GW of future non-delivery that was either known by then or was considered to be at significant risk of occurring</a:t>
          </a:r>
        </a:p>
        <a:p>
          <a:endParaRPr lang="en-GB" sz="800">
            <a:solidFill>
              <a:schemeClr val="tx1">
                <a:lumMod val="65000"/>
                <a:lumOff val="35000"/>
              </a:schemeClr>
            </a:solidFill>
            <a:latin typeface="Helvetica Neue LT Std 45 Light" panose="020B0403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510988</xdr:colOff>
      <xdr:row>4</xdr:row>
      <xdr:rowOff>26895</xdr:rowOff>
    </xdr:from>
    <xdr:to>
      <xdr:col>13</xdr:col>
      <xdr:colOff>510988</xdr:colOff>
      <xdr:row>26</xdr:row>
      <xdr:rowOff>120001</xdr:rowOff>
    </xdr:to>
    <xdr:graphicFrame macro="">
      <xdr:nvGraphicFramePr>
        <xdr:cNvPr id="5" name="Chart 4">
          <a:extLst>
            <a:ext uri="{FF2B5EF4-FFF2-40B4-BE49-F238E27FC236}">
              <a16:creationId xmlns:a16="http://schemas.microsoft.com/office/drawing/2014/main" id="{96331DB1-9623-47FF-ADF5-9B3EF89F2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0</xdr:col>
      <xdr:colOff>130660</xdr:colOff>
      <xdr:row>2</xdr:row>
      <xdr:rowOff>115645</xdr:rowOff>
    </xdr:from>
    <xdr:ext cx="632460" cy="442371"/>
    <xdr:pic>
      <xdr:nvPicPr>
        <xdr:cNvPr id="2" name="Picture 1">
          <a:hlinkClick xmlns:r="http://schemas.openxmlformats.org/officeDocument/2006/relationships" r:id="rId1"/>
          <a:extLst>
            <a:ext uri="{FF2B5EF4-FFF2-40B4-BE49-F238E27FC236}">
              <a16:creationId xmlns:a16="http://schemas.microsoft.com/office/drawing/2014/main" id="{2E4D4351-915C-4FF2-A9E3-623B413635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660" y="481405"/>
          <a:ext cx="632460" cy="442371"/>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274320</xdr:colOff>
      <xdr:row>4</xdr:row>
      <xdr:rowOff>11430</xdr:rowOff>
    </xdr:from>
    <xdr:to>
      <xdr:col>5</xdr:col>
      <xdr:colOff>1036320</xdr:colOff>
      <xdr:row>21</xdr:row>
      <xdr:rowOff>167640</xdr:rowOff>
    </xdr:to>
    <xdr:graphicFrame macro="">
      <xdr:nvGraphicFramePr>
        <xdr:cNvPr id="2" name="Chart 1">
          <a:extLst>
            <a:ext uri="{FF2B5EF4-FFF2-40B4-BE49-F238E27FC236}">
              <a16:creationId xmlns:a16="http://schemas.microsoft.com/office/drawing/2014/main" id="{9ADEC954-7209-4601-9E7D-55C4919DF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225856</xdr:colOff>
      <xdr:row>5</xdr:row>
      <xdr:rowOff>220134</xdr:rowOff>
    </xdr:from>
    <xdr:to>
      <xdr:col>6</xdr:col>
      <xdr:colOff>929123</xdr:colOff>
      <xdr:row>20</xdr:row>
      <xdr:rowOff>111200</xdr:rowOff>
    </xdr:to>
    <xdr:graphicFrame macro="">
      <xdr:nvGraphicFramePr>
        <xdr:cNvPr id="2" name="Chart 1">
          <a:extLst>
            <a:ext uri="{FF2B5EF4-FFF2-40B4-BE49-F238E27FC236}">
              <a16:creationId xmlns:a16="http://schemas.microsoft.com/office/drawing/2014/main" id="{A561516B-08AD-4D82-9E26-6CCDD4C8B6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322729</xdr:colOff>
      <xdr:row>6</xdr:row>
      <xdr:rowOff>84483</xdr:rowOff>
    </xdr:from>
    <xdr:to>
      <xdr:col>7</xdr:col>
      <xdr:colOff>304800</xdr:colOff>
      <xdr:row>23</xdr:row>
      <xdr:rowOff>32177</xdr:rowOff>
    </xdr:to>
    <xdr:graphicFrame macro="">
      <xdr:nvGraphicFramePr>
        <xdr:cNvPr id="2" name="Chart 1">
          <a:extLst>
            <a:ext uri="{FF2B5EF4-FFF2-40B4-BE49-F238E27FC236}">
              <a16:creationId xmlns:a16="http://schemas.microsoft.com/office/drawing/2014/main" id="{124B2B09-0632-42FB-BE46-CEA776AAA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377190</xdr:colOff>
      <xdr:row>4</xdr:row>
      <xdr:rowOff>0</xdr:rowOff>
    </xdr:from>
    <xdr:to>
      <xdr:col>6</xdr:col>
      <xdr:colOff>628650</xdr:colOff>
      <xdr:row>17</xdr:row>
      <xdr:rowOff>66675</xdr:rowOff>
    </xdr:to>
    <xdr:graphicFrame macro="">
      <xdr:nvGraphicFramePr>
        <xdr:cNvPr id="2" name="Chart 1">
          <a:extLst>
            <a:ext uri="{FF2B5EF4-FFF2-40B4-BE49-F238E27FC236}">
              <a16:creationId xmlns:a16="http://schemas.microsoft.com/office/drawing/2014/main" id="{ED14F00B-B0EE-4A3F-A287-756BDAFCE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417604</xdr:colOff>
      <xdr:row>4</xdr:row>
      <xdr:rowOff>0</xdr:rowOff>
    </xdr:from>
    <xdr:to>
      <xdr:col>6</xdr:col>
      <xdr:colOff>663349</xdr:colOff>
      <xdr:row>17</xdr:row>
      <xdr:rowOff>53341</xdr:rowOff>
    </xdr:to>
    <xdr:graphicFrame macro="">
      <xdr:nvGraphicFramePr>
        <xdr:cNvPr id="2" name="Chart 1">
          <a:extLst>
            <a:ext uri="{FF2B5EF4-FFF2-40B4-BE49-F238E27FC236}">
              <a16:creationId xmlns:a16="http://schemas.microsoft.com/office/drawing/2014/main" id="{5F188060-5463-47D8-9A37-8250265BB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681319</xdr:colOff>
      <xdr:row>4</xdr:row>
      <xdr:rowOff>26894</xdr:rowOff>
    </xdr:from>
    <xdr:to>
      <xdr:col>6</xdr:col>
      <xdr:colOff>519954</xdr:colOff>
      <xdr:row>18</xdr:row>
      <xdr:rowOff>73286</xdr:rowOff>
    </xdr:to>
    <xdr:graphicFrame macro="">
      <xdr:nvGraphicFramePr>
        <xdr:cNvPr id="9" name="Chart 1">
          <a:extLst>
            <a:ext uri="{FF2B5EF4-FFF2-40B4-BE49-F238E27FC236}">
              <a16:creationId xmlns:a16="http://schemas.microsoft.com/office/drawing/2014/main" id="{55060666-1761-4960-B24E-549226BE4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2466</xdr:colOff>
      <xdr:row>5</xdr:row>
      <xdr:rowOff>62865</xdr:rowOff>
    </xdr:from>
    <xdr:to>
      <xdr:col>9</xdr:col>
      <xdr:colOff>172347</xdr:colOff>
      <xdr:row>19</xdr:row>
      <xdr:rowOff>448</xdr:rowOff>
    </xdr:to>
    <mc:AlternateContent xmlns:mc="http://schemas.openxmlformats.org/markup-compatibility/2006" xmlns:sle15="http://schemas.microsoft.com/office/drawing/2012/slicer">
      <mc:Choice Requires="sle15">
        <xdr:graphicFrame macro="">
          <xdr:nvGraphicFramePr>
            <xdr:cNvPr id="4" name="Country">
              <a:extLst>
                <a:ext uri="{FF2B5EF4-FFF2-40B4-BE49-F238E27FC236}">
                  <a16:creationId xmlns:a16="http://schemas.microsoft.com/office/drawing/2014/main" id="{EA3CBD0B-D4FC-4272-A19B-2D3CFB28B996}"/>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7670651" y="1198133"/>
              <a:ext cx="1828800" cy="24669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224117</xdr:colOff>
      <xdr:row>3</xdr:row>
      <xdr:rowOff>152401</xdr:rowOff>
    </xdr:from>
    <xdr:to>
      <xdr:col>6</xdr:col>
      <xdr:colOff>1013011</xdr:colOff>
      <xdr:row>20</xdr:row>
      <xdr:rowOff>89648</xdr:rowOff>
    </xdr:to>
    <xdr:graphicFrame macro="">
      <xdr:nvGraphicFramePr>
        <xdr:cNvPr id="2" name="Chart 1">
          <a:extLst>
            <a:ext uri="{FF2B5EF4-FFF2-40B4-BE49-F238E27FC236}">
              <a16:creationId xmlns:a16="http://schemas.microsoft.com/office/drawing/2014/main" id="{48126B94-7626-4954-ADF7-3CEC7093B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oneCellAnchor>
    <xdr:from>
      <xdr:col>0</xdr:col>
      <xdr:colOff>130660</xdr:colOff>
      <xdr:row>2</xdr:row>
      <xdr:rowOff>115645</xdr:rowOff>
    </xdr:from>
    <xdr:ext cx="632460" cy="442371"/>
    <xdr:pic>
      <xdr:nvPicPr>
        <xdr:cNvPr id="2" name="Picture 1">
          <a:hlinkClick xmlns:r="http://schemas.openxmlformats.org/officeDocument/2006/relationships" r:id="rId1"/>
          <a:extLst>
            <a:ext uri="{FF2B5EF4-FFF2-40B4-BE49-F238E27FC236}">
              <a16:creationId xmlns:a16="http://schemas.microsoft.com/office/drawing/2014/main" id="{79BEAB17-D59A-449E-9913-B96FAC64FA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660" y="481405"/>
          <a:ext cx="632460" cy="442371"/>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xdr:from>
      <xdr:col>0</xdr:col>
      <xdr:colOff>0</xdr:colOff>
      <xdr:row>3</xdr:row>
      <xdr:rowOff>54429</xdr:rowOff>
    </xdr:from>
    <xdr:to>
      <xdr:col>7</xdr:col>
      <xdr:colOff>561975</xdr:colOff>
      <xdr:row>30</xdr:row>
      <xdr:rowOff>10887</xdr:rowOff>
    </xdr:to>
    <xdr:graphicFrame macro="">
      <xdr:nvGraphicFramePr>
        <xdr:cNvPr id="5" name="Chart 4">
          <a:extLst>
            <a:ext uri="{FF2B5EF4-FFF2-40B4-BE49-F238E27FC236}">
              <a16:creationId xmlns:a16="http://schemas.microsoft.com/office/drawing/2014/main" id="{655F41C3-5AAD-4AC5-ACE6-BDEFF35B3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393502</xdr:colOff>
      <xdr:row>4</xdr:row>
      <xdr:rowOff>0</xdr:rowOff>
    </xdr:from>
    <xdr:to>
      <xdr:col>14</xdr:col>
      <xdr:colOff>35859</xdr:colOff>
      <xdr:row>32</xdr:row>
      <xdr:rowOff>0</xdr:rowOff>
    </xdr:to>
    <xdr:graphicFrame macro="">
      <xdr:nvGraphicFramePr>
        <xdr:cNvPr id="2" name="Chart 1">
          <a:extLst>
            <a:ext uri="{FF2B5EF4-FFF2-40B4-BE49-F238E27FC236}">
              <a16:creationId xmlns:a16="http://schemas.microsoft.com/office/drawing/2014/main" id="{793627E7-76C6-4FF6-BB5F-F7A708498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393502</xdr:colOff>
      <xdr:row>4</xdr:row>
      <xdr:rowOff>0</xdr:rowOff>
    </xdr:from>
    <xdr:to>
      <xdr:col>14</xdr:col>
      <xdr:colOff>35859</xdr:colOff>
      <xdr:row>32</xdr:row>
      <xdr:rowOff>0</xdr:rowOff>
    </xdr:to>
    <xdr:graphicFrame macro="">
      <xdr:nvGraphicFramePr>
        <xdr:cNvPr id="3" name="Chart 2">
          <a:extLst>
            <a:ext uri="{FF2B5EF4-FFF2-40B4-BE49-F238E27FC236}">
              <a16:creationId xmlns:a16="http://schemas.microsoft.com/office/drawing/2014/main" id="{D0990CFE-D69E-4CB8-914D-B2BF7FF5B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586548</xdr:colOff>
      <xdr:row>3</xdr:row>
      <xdr:rowOff>144715</xdr:rowOff>
    </xdr:from>
    <xdr:to>
      <xdr:col>13</xdr:col>
      <xdr:colOff>598714</xdr:colOff>
      <xdr:row>29</xdr:row>
      <xdr:rowOff>119743</xdr:rowOff>
    </xdr:to>
    <mc:AlternateContent xmlns:mc="http://schemas.openxmlformats.org/markup-compatibility/2006">
      <mc:Choice xmlns:cx1="http://schemas.microsoft.com/office/drawing/2015/9/8/chartex" Requires="cx1">
        <xdr:graphicFrame macro="">
          <xdr:nvGraphicFramePr>
            <xdr:cNvPr id="5" name="Chart 1">
              <a:extLst>
                <a:ext uri="{FF2B5EF4-FFF2-40B4-BE49-F238E27FC236}">
                  <a16:creationId xmlns:a16="http://schemas.microsoft.com/office/drawing/2014/main" id="{1865DF67-CD4A-4FFF-B0C5-E6B877A9703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86548" y="777175"/>
              <a:ext cx="9156166" cy="6261528"/>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586548</xdr:colOff>
      <xdr:row>3</xdr:row>
      <xdr:rowOff>144715</xdr:rowOff>
    </xdr:from>
    <xdr:to>
      <xdr:col>13</xdr:col>
      <xdr:colOff>598714</xdr:colOff>
      <xdr:row>29</xdr:row>
      <xdr:rowOff>119743</xdr:rowOff>
    </xdr:to>
    <mc:AlternateContent xmlns:mc="http://schemas.openxmlformats.org/markup-compatibility/2006">
      <mc:Choice xmlns:cx1="http://schemas.microsoft.com/office/drawing/2015/9/8/chartex" Requires="cx1">
        <xdr:graphicFrame macro="">
          <xdr:nvGraphicFramePr>
            <xdr:cNvPr id="4" name="Chart 2">
              <a:extLst>
                <a:ext uri="{FF2B5EF4-FFF2-40B4-BE49-F238E27FC236}">
                  <a16:creationId xmlns:a16="http://schemas.microsoft.com/office/drawing/2014/main" id="{81C0A6D5-4AD8-4636-B95F-3EBC8167C75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586548" y="777175"/>
              <a:ext cx="9156166" cy="6261528"/>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296116</xdr:colOff>
      <xdr:row>21</xdr:row>
      <xdr:rowOff>89647</xdr:rowOff>
    </xdr:to>
    <xdr:graphicFrame macro="">
      <xdr:nvGraphicFramePr>
        <xdr:cNvPr id="23" name="Chart 1">
          <a:extLst>
            <a:ext uri="{FF2B5EF4-FFF2-40B4-BE49-F238E27FC236}">
              <a16:creationId xmlns:a16="http://schemas.microsoft.com/office/drawing/2014/main" id="{8861AB73-F9FB-49F4-B71D-DF186FFBB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4</xdr:row>
      <xdr:rowOff>116541</xdr:rowOff>
    </xdr:from>
    <xdr:to>
      <xdr:col>7</xdr:col>
      <xdr:colOff>932329</xdr:colOff>
      <xdr:row>34</xdr:row>
      <xdr:rowOff>89817</xdr:rowOff>
    </xdr:to>
    <xdr:graphicFrame macro="">
      <xdr:nvGraphicFramePr>
        <xdr:cNvPr id="5" name="Chart 4">
          <a:extLst>
            <a:ext uri="{FF2B5EF4-FFF2-40B4-BE49-F238E27FC236}">
              <a16:creationId xmlns:a16="http://schemas.microsoft.com/office/drawing/2014/main" id="{E020293A-126B-4068-BEA9-CBE1E4EE7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130660</xdr:colOff>
      <xdr:row>2</xdr:row>
      <xdr:rowOff>115645</xdr:rowOff>
    </xdr:from>
    <xdr:to>
      <xdr:col>1</xdr:col>
      <xdr:colOff>287991</xdr:colOff>
      <xdr:row>5</xdr:row>
      <xdr:rowOff>20134</xdr:rowOff>
    </xdr:to>
    <xdr:pic>
      <xdr:nvPicPr>
        <xdr:cNvPr id="2" name="Picture 1">
          <a:hlinkClick xmlns:r="http://schemas.openxmlformats.org/officeDocument/2006/relationships" r:id="rId1"/>
          <a:extLst>
            <a:ext uri="{FF2B5EF4-FFF2-40B4-BE49-F238E27FC236}">
              <a16:creationId xmlns:a16="http://schemas.microsoft.com/office/drawing/2014/main" id="{764BA2CC-EACF-4345-A040-64330F2B56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660" y="549985"/>
          <a:ext cx="629771" cy="45312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4</xdr:row>
      <xdr:rowOff>0</xdr:rowOff>
    </xdr:from>
    <xdr:to>
      <xdr:col>7</xdr:col>
      <xdr:colOff>1257299</xdr:colOff>
      <xdr:row>31</xdr:row>
      <xdr:rowOff>116261</xdr:rowOff>
    </xdr:to>
    <xdr:graphicFrame macro="">
      <xdr:nvGraphicFramePr>
        <xdr:cNvPr id="38" name="Chart 2">
          <a:extLst>
            <a:ext uri="{FF2B5EF4-FFF2-40B4-BE49-F238E27FC236}">
              <a16:creationId xmlns:a16="http://schemas.microsoft.com/office/drawing/2014/main" id="{B39B8B2D-C15B-4AF5-8B9E-1C4BBA614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393502</xdr:colOff>
      <xdr:row>4</xdr:row>
      <xdr:rowOff>0</xdr:rowOff>
    </xdr:from>
    <xdr:to>
      <xdr:col>14</xdr:col>
      <xdr:colOff>35859</xdr:colOff>
      <xdr:row>33</xdr:row>
      <xdr:rowOff>106258</xdr:rowOff>
    </xdr:to>
    <xdr:graphicFrame macro="">
      <xdr:nvGraphicFramePr>
        <xdr:cNvPr id="5" name="Chart 4">
          <a:extLst>
            <a:ext uri="{FF2B5EF4-FFF2-40B4-BE49-F238E27FC236}">
              <a16:creationId xmlns:a16="http://schemas.microsoft.com/office/drawing/2014/main" id="{FA2FFD7B-2FDF-42F0-9F7B-3571488A7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667542</xdr:colOff>
      <xdr:row>4</xdr:row>
      <xdr:rowOff>19166</xdr:rowOff>
    </xdr:from>
    <xdr:to>
      <xdr:col>14</xdr:col>
      <xdr:colOff>0</xdr:colOff>
      <xdr:row>28</xdr:row>
      <xdr:rowOff>163285</xdr:rowOff>
    </xdr:to>
    <mc:AlternateContent xmlns:mc="http://schemas.openxmlformats.org/markup-compatibility/2006">
      <mc:Choice xmlns:cx1="http://schemas.microsoft.com/office/drawing/2015/9/8/chartex" Requires="cx1">
        <xdr:graphicFrame macro="">
          <xdr:nvGraphicFramePr>
            <xdr:cNvPr id="2" name="Chart 2">
              <a:extLst>
                <a:ext uri="{FF2B5EF4-FFF2-40B4-BE49-F238E27FC236}">
                  <a16:creationId xmlns:a16="http://schemas.microsoft.com/office/drawing/2014/main" id="{9BD3CD71-8794-4A22-BD81-916E09BE6C9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67542" y="834506"/>
              <a:ext cx="9086058" cy="6506819"/>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102870</xdr:colOff>
      <xdr:row>3</xdr:row>
      <xdr:rowOff>104775</xdr:rowOff>
    </xdr:from>
    <xdr:to>
      <xdr:col>7</xdr:col>
      <xdr:colOff>1371599</xdr:colOff>
      <xdr:row>27</xdr:row>
      <xdr:rowOff>161925</xdr:rowOff>
    </xdr:to>
    <xdr:graphicFrame macro="">
      <xdr:nvGraphicFramePr>
        <xdr:cNvPr id="2" name="Chart 1">
          <a:extLst>
            <a:ext uri="{FF2B5EF4-FFF2-40B4-BE49-F238E27FC236}">
              <a16:creationId xmlns:a16="http://schemas.microsoft.com/office/drawing/2014/main" id="{96B5AC2E-4288-4DCB-9612-49FFCD534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oneCellAnchor>
    <xdr:from>
      <xdr:col>0</xdr:col>
      <xdr:colOff>130660</xdr:colOff>
      <xdr:row>2</xdr:row>
      <xdr:rowOff>115645</xdr:rowOff>
    </xdr:from>
    <xdr:ext cx="632460" cy="442371"/>
    <xdr:pic>
      <xdr:nvPicPr>
        <xdr:cNvPr id="2" name="Picture 1">
          <a:hlinkClick xmlns:r="http://schemas.openxmlformats.org/officeDocument/2006/relationships" r:id="rId1"/>
          <a:extLst>
            <a:ext uri="{FF2B5EF4-FFF2-40B4-BE49-F238E27FC236}">
              <a16:creationId xmlns:a16="http://schemas.microsoft.com/office/drawing/2014/main" id="{D14E44E2-A533-416A-BB59-9EFC47D0C4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660" y="481405"/>
          <a:ext cx="632460" cy="442371"/>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298021</xdr:colOff>
      <xdr:row>20</xdr:row>
      <xdr:rowOff>57543</xdr:rowOff>
    </xdr:to>
    <xdr:graphicFrame macro="">
      <xdr:nvGraphicFramePr>
        <xdr:cNvPr id="2" name="Chart 1">
          <a:extLst>
            <a:ext uri="{FF2B5EF4-FFF2-40B4-BE49-F238E27FC236}">
              <a16:creationId xmlns:a16="http://schemas.microsoft.com/office/drawing/2014/main" id="{856C8C20-2A39-43D5-B292-821D6617B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298021</xdr:colOff>
      <xdr:row>20</xdr:row>
      <xdr:rowOff>57543</xdr:rowOff>
    </xdr:to>
    <xdr:graphicFrame macro="">
      <xdr:nvGraphicFramePr>
        <xdr:cNvPr id="6" name="Chart 1">
          <a:extLst>
            <a:ext uri="{FF2B5EF4-FFF2-40B4-BE49-F238E27FC236}">
              <a16:creationId xmlns:a16="http://schemas.microsoft.com/office/drawing/2014/main" id="{D3A995C5-37B5-41A7-8300-B3418676A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493059</xdr:colOff>
      <xdr:row>3</xdr:row>
      <xdr:rowOff>145676</xdr:rowOff>
    </xdr:from>
    <xdr:to>
      <xdr:col>11</xdr:col>
      <xdr:colOff>197169</xdr:colOff>
      <xdr:row>22</xdr:row>
      <xdr:rowOff>0</xdr:rowOff>
    </xdr:to>
    <xdr:graphicFrame macro="">
      <xdr:nvGraphicFramePr>
        <xdr:cNvPr id="2" name="Chart 1">
          <a:extLst>
            <a:ext uri="{FF2B5EF4-FFF2-40B4-BE49-F238E27FC236}">
              <a16:creationId xmlns:a16="http://schemas.microsoft.com/office/drawing/2014/main" id="{692B7489-4344-46DE-8612-C8811DCE6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448235</xdr:colOff>
      <xdr:row>3</xdr:row>
      <xdr:rowOff>98612</xdr:rowOff>
    </xdr:from>
    <xdr:to>
      <xdr:col>3</xdr:col>
      <xdr:colOff>1269850</xdr:colOff>
      <xdr:row>22</xdr:row>
      <xdr:rowOff>112731</xdr:rowOff>
    </xdr:to>
    <xdr:graphicFrame macro="">
      <xdr:nvGraphicFramePr>
        <xdr:cNvPr id="2" name="Chart 1">
          <a:extLst>
            <a:ext uri="{FF2B5EF4-FFF2-40B4-BE49-F238E27FC236}">
              <a16:creationId xmlns:a16="http://schemas.microsoft.com/office/drawing/2014/main" id="{7925BC9F-CB37-4684-9CEF-0F147E01F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493059</xdr:colOff>
      <xdr:row>4</xdr:row>
      <xdr:rowOff>35859</xdr:rowOff>
    </xdr:from>
    <xdr:to>
      <xdr:col>3</xdr:col>
      <xdr:colOff>729839</xdr:colOff>
      <xdr:row>18</xdr:row>
      <xdr:rowOff>62307</xdr:rowOff>
    </xdr:to>
    <xdr:graphicFrame macro="">
      <xdr:nvGraphicFramePr>
        <xdr:cNvPr id="2" name="Chart 1">
          <a:extLst>
            <a:ext uri="{FF2B5EF4-FFF2-40B4-BE49-F238E27FC236}">
              <a16:creationId xmlns:a16="http://schemas.microsoft.com/office/drawing/2014/main" id="{0E157D95-897B-424F-BC3E-2BC59C375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298021</xdr:colOff>
      <xdr:row>20</xdr:row>
      <xdr:rowOff>57543</xdr:rowOff>
    </xdr:to>
    <xdr:graphicFrame macro="">
      <xdr:nvGraphicFramePr>
        <xdr:cNvPr id="2" name="Chart 1">
          <a:extLst>
            <a:ext uri="{FF2B5EF4-FFF2-40B4-BE49-F238E27FC236}">
              <a16:creationId xmlns:a16="http://schemas.microsoft.com/office/drawing/2014/main" id="{8582287C-ADB2-42D9-9BF3-5A03639D0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298021</xdr:colOff>
      <xdr:row>20</xdr:row>
      <xdr:rowOff>57543</xdr:rowOff>
    </xdr:to>
    <xdr:graphicFrame macro="">
      <xdr:nvGraphicFramePr>
        <xdr:cNvPr id="4" name="Chart 1">
          <a:extLst>
            <a:ext uri="{FF2B5EF4-FFF2-40B4-BE49-F238E27FC236}">
              <a16:creationId xmlns:a16="http://schemas.microsoft.com/office/drawing/2014/main" id="{9C0F9CD4-C093-441C-BF30-24B9E4B8B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1467971</xdr:colOff>
      <xdr:row>5</xdr:row>
      <xdr:rowOff>123265</xdr:rowOff>
    </xdr:from>
    <xdr:to>
      <xdr:col>9</xdr:col>
      <xdr:colOff>40230</xdr:colOff>
      <xdr:row>18</xdr:row>
      <xdr:rowOff>18949</xdr:rowOff>
    </xdr:to>
    <xdr:graphicFrame macro="">
      <xdr:nvGraphicFramePr>
        <xdr:cNvPr id="3" name="Chart 2">
          <a:extLst>
            <a:ext uri="{FF2B5EF4-FFF2-40B4-BE49-F238E27FC236}">
              <a16:creationId xmlns:a16="http://schemas.microsoft.com/office/drawing/2014/main" id="{926040B8-DF7C-486F-ACEB-137471EE3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1467971</xdr:colOff>
      <xdr:row>5</xdr:row>
      <xdr:rowOff>123265</xdr:rowOff>
    </xdr:from>
    <xdr:to>
      <xdr:col>9</xdr:col>
      <xdr:colOff>40230</xdr:colOff>
      <xdr:row>18</xdr:row>
      <xdr:rowOff>18949</xdr:rowOff>
    </xdr:to>
    <xdr:graphicFrame macro="">
      <xdr:nvGraphicFramePr>
        <xdr:cNvPr id="2" name="Chart 1">
          <a:extLst>
            <a:ext uri="{FF2B5EF4-FFF2-40B4-BE49-F238E27FC236}">
              <a16:creationId xmlns:a16="http://schemas.microsoft.com/office/drawing/2014/main" id="{8225BC1E-D9ED-469A-8D80-9BE91EA2A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125037</xdr:colOff>
      <xdr:row>3</xdr:row>
      <xdr:rowOff>184785</xdr:rowOff>
    </xdr:from>
    <xdr:to>
      <xdr:col>11</xdr:col>
      <xdr:colOff>524454</xdr:colOff>
      <xdr:row>16</xdr:row>
      <xdr:rowOff>46796</xdr:rowOff>
    </xdr:to>
    <xdr:graphicFrame macro="">
      <xdr:nvGraphicFramePr>
        <xdr:cNvPr id="3" name="Chart 2">
          <a:extLst>
            <a:ext uri="{FF2B5EF4-FFF2-40B4-BE49-F238E27FC236}">
              <a16:creationId xmlns:a16="http://schemas.microsoft.com/office/drawing/2014/main" id="{682E746C-C819-4D63-97C2-9AE83750F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125037</xdr:colOff>
      <xdr:row>3</xdr:row>
      <xdr:rowOff>184785</xdr:rowOff>
    </xdr:from>
    <xdr:to>
      <xdr:col>11</xdr:col>
      <xdr:colOff>524454</xdr:colOff>
      <xdr:row>16</xdr:row>
      <xdr:rowOff>46796</xdr:rowOff>
    </xdr:to>
    <xdr:graphicFrame macro="">
      <xdr:nvGraphicFramePr>
        <xdr:cNvPr id="2" name="Chart 1">
          <a:extLst>
            <a:ext uri="{FF2B5EF4-FFF2-40B4-BE49-F238E27FC236}">
              <a16:creationId xmlns:a16="http://schemas.microsoft.com/office/drawing/2014/main" id="{B3EFC3D6-6E57-452C-96D9-8A82E2118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5</xdr:col>
      <xdr:colOff>724126</xdr:colOff>
      <xdr:row>5</xdr:row>
      <xdr:rowOff>15464</xdr:rowOff>
    </xdr:from>
    <xdr:to>
      <xdr:col>6</xdr:col>
      <xdr:colOff>922359</xdr:colOff>
      <xdr:row>18</xdr:row>
      <xdr:rowOff>54125</xdr:rowOff>
    </xdr:to>
    <mc:AlternateContent xmlns:mc="http://schemas.openxmlformats.org/markup-compatibility/2006" xmlns:sle15="http://schemas.microsoft.com/office/drawing/2012/slicer">
      <mc:Choice Requires="sle15">
        <xdr:graphicFrame macro="">
          <xdr:nvGraphicFramePr>
            <xdr:cNvPr id="6" name="Scenario">
              <a:extLst>
                <a:ext uri="{FF2B5EF4-FFF2-40B4-BE49-F238E27FC236}">
                  <a16:creationId xmlns:a16="http://schemas.microsoft.com/office/drawing/2014/main" id="{22664D14-4FB2-4289-B780-8B65D887D0A4}"/>
                </a:ext>
              </a:extLst>
            </xdr:cNvPr>
            <xdr:cNvGraphicFramePr/>
          </xdr:nvGraphicFramePr>
          <xdr:xfrm>
            <a:off x="0" y="0"/>
            <a:ext cx="0" cy="0"/>
          </xdr:xfrm>
          <a:graphic>
            <a:graphicData uri="http://schemas.microsoft.com/office/drawing/2010/slicer">
              <sle:slicer xmlns:sle="http://schemas.microsoft.com/office/drawing/2010/slicer" name="Scenario"/>
            </a:graphicData>
          </a:graphic>
        </xdr:graphicFrame>
      </mc:Choice>
      <mc:Fallback xmlns="">
        <xdr:sp macro="" textlink="">
          <xdr:nvSpPr>
            <xdr:cNvPr id="0" name=""/>
            <xdr:cNvSpPr>
              <a:spLocks noTextEdit="1"/>
            </xdr:cNvSpPr>
          </xdr:nvSpPr>
          <xdr:spPr>
            <a:xfrm>
              <a:off x="6748408" y="1001582"/>
              <a:ext cx="1811880" cy="243223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1121709</xdr:colOff>
      <xdr:row>5</xdr:row>
      <xdr:rowOff>18377</xdr:rowOff>
    </xdr:from>
    <xdr:to>
      <xdr:col>7</xdr:col>
      <xdr:colOff>647028</xdr:colOff>
      <xdr:row>18</xdr:row>
      <xdr:rowOff>62753</xdr:rowOff>
    </xdr:to>
    <mc:AlternateContent xmlns:mc="http://schemas.openxmlformats.org/markup-compatibility/2006" xmlns:sle15="http://schemas.microsoft.com/office/drawing/2012/slicer">
      <mc:Choice Requires="sle15">
        <xdr:graphicFrame macro="">
          <xdr:nvGraphicFramePr>
            <xdr:cNvPr id="7" name="Sensitivity">
              <a:extLst>
                <a:ext uri="{FF2B5EF4-FFF2-40B4-BE49-F238E27FC236}">
                  <a16:creationId xmlns:a16="http://schemas.microsoft.com/office/drawing/2014/main" id="{5D91EA0B-F194-43BE-9BBB-5D4CF4F3E32B}"/>
                </a:ext>
              </a:extLst>
            </xdr:cNvPr>
            <xdr:cNvGraphicFramePr/>
          </xdr:nvGraphicFramePr>
          <xdr:xfrm>
            <a:off x="0" y="0"/>
            <a:ext cx="0" cy="0"/>
          </xdr:xfrm>
          <a:graphic>
            <a:graphicData uri="http://schemas.microsoft.com/office/drawing/2010/slicer">
              <sle:slicer xmlns:sle="http://schemas.microsoft.com/office/drawing/2010/slicer" name="Sensitivity"/>
            </a:graphicData>
          </a:graphic>
        </xdr:graphicFrame>
      </mc:Choice>
      <mc:Fallback xmlns="">
        <xdr:sp macro="" textlink="">
          <xdr:nvSpPr>
            <xdr:cNvPr id="0" name=""/>
            <xdr:cNvSpPr>
              <a:spLocks noTextEdit="1"/>
            </xdr:cNvSpPr>
          </xdr:nvSpPr>
          <xdr:spPr>
            <a:xfrm>
              <a:off x="8759638" y="1004495"/>
              <a:ext cx="1900966" cy="243795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0</xdr:col>
      <xdr:colOff>393773</xdr:colOff>
      <xdr:row>3</xdr:row>
      <xdr:rowOff>69366</xdr:rowOff>
    </xdr:from>
    <xdr:to>
      <xdr:col>4</xdr:col>
      <xdr:colOff>1174377</xdr:colOff>
      <xdr:row>21</xdr:row>
      <xdr:rowOff>24989</xdr:rowOff>
    </xdr:to>
    <xdr:graphicFrame macro="">
      <xdr:nvGraphicFramePr>
        <xdr:cNvPr id="2" name="Chart 1">
          <a:extLst>
            <a:ext uri="{FF2B5EF4-FFF2-40B4-BE49-F238E27FC236}">
              <a16:creationId xmlns:a16="http://schemas.microsoft.com/office/drawing/2014/main" id="{BCBF1798-800E-49B5-B281-90BC8C41D2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661147</xdr:colOff>
      <xdr:row>5</xdr:row>
      <xdr:rowOff>22412</xdr:rowOff>
    </xdr:from>
    <xdr:to>
      <xdr:col>4</xdr:col>
      <xdr:colOff>786000</xdr:colOff>
      <xdr:row>21</xdr:row>
      <xdr:rowOff>177009</xdr:rowOff>
    </xdr:to>
    <xdr:graphicFrame macro="">
      <xdr:nvGraphicFramePr>
        <xdr:cNvPr id="23" name="Chart 1">
          <a:extLst>
            <a:ext uri="{FF2B5EF4-FFF2-40B4-BE49-F238E27FC236}">
              <a16:creationId xmlns:a16="http://schemas.microsoft.com/office/drawing/2014/main" id="{08C7BE98-B8F7-0FD1-CBE3-683738D9BC9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homas_bransden_uk_nationalgrid_com/Documents/Chart-Production-ECR-2023-Data-Workbook%20V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
      <sheetName val="&gt;&gt; Data Processing"/>
      <sheetName val="Peak_Demand"/>
      <sheetName val="Annual_Demand"/>
      <sheetName val="Tx_Gen"/>
      <sheetName val="Embedded_Gen"/>
      <sheetName val="DSR"/>
      <sheetName val="Storage-Duration"/>
      <sheetName val="Reserve-Largest-Infeed-Loss"/>
      <sheetName val="Interconnector-DrFs-2023"/>
      <sheetName val="ICDrF-matching"/>
      <sheetName val="Conventional-DrFs"/>
      <sheetName val="Capacity-Breakdown"/>
      <sheetName val="&gt;&gt; Source Data"/>
      <sheetName val="Tx_Gen_by_fuel"/>
      <sheetName val="Embed_Gen_by_fuel"/>
      <sheetName val="DSR_capacities"/>
      <sheetName val="Automation - DDM"/>
      <sheetName val="Storage Plant Data"/>
      <sheetName val="Automation - FES Values"/>
      <sheetName val="Plant-Availability"/>
      <sheetName val="Capacity 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C4">
            <v>0.89678153955373852</v>
          </cell>
          <cell r="E4">
            <v>0.93497493128589759</v>
          </cell>
        </row>
        <row r="6">
          <cell r="C6">
            <v>0.72993244092628373</v>
          </cell>
        </row>
      </sheetData>
      <sheetData sheetId="2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enario" xr10:uid="{CFBE8D45-58F1-44EE-90E6-38E8AF63F4F8}" sourceName="Scenario">
  <extLst>
    <x:ext xmlns:x15="http://schemas.microsoft.com/office/spreadsheetml/2010/11/main" uri="{2F2917AC-EB37-4324-AD4E-5DD8C200BD13}">
      <x15:tableSlicerCache tableId="5"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nsitivity" xr10:uid="{EFE2A0C9-1B3A-4B9F-87F1-4E64707C1EBA}" sourceName="Sensitivity">
  <extLst>
    <x:ext xmlns:x15="http://schemas.microsoft.com/office/spreadsheetml/2010/11/main" uri="{2F2917AC-EB37-4324-AD4E-5DD8C200BD13}">
      <x15:tableSlicerCache tableId="5"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4FC329A6-631F-417B-974B-902530F91483}" sourceName="Country">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xr10:uid="{5DECB8D7-BDE7-4166-8FB3-848FE58930D0}" cache="Slicer_Country" caption="Country"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enario" xr10:uid="{9B76BA78-6CE7-42DC-8A50-363159564D6B}" cache="Slicer_Scenario" caption="Scenario" rowHeight="234950"/>
  <slicer name="Sensitivity" xr10:uid="{22E44118-DCF7-40B0-A97A-53E4C792A4B8}" cache="Slicer_Sensitivity" caption="Sensitivity"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D9487F-FF65-4F13-B3D3-41A8F1E248ED}" name="Table2" displayName="Table2" ref="L23:O413" totalsRowShown="0" headerRowDxfId="174" headerRowBorderDxfId="173" tableBorderDxfId="172">
  <autoFilter ref="L23:O413" xr:uid="{9006D9F0-F571-47E1-AE14-BD5FADDF422F}">
    <filterColumn colId="0">
      <filters>
        <filter val="Norway"/>
      </filters>
    </filterColumn>
  </autoFilter>
  <tableColumns count="4">
    <tableColumn id="1" xr3:uid="{2ACBE585-5415-47F8-8D79-1E466E45B698}" name="Country" dataDxfId="171"/>
    <tableColumn id="2" xr3:uid="{426411D9-F4E5-4BFF-8072-D4A78EF1F063}" name="Scenario" dataDxfId="170"/>
    <tableColumn id="3" xr3:uid="{E338C2D3-6D0B-4615-9E2C-434DEDCEF54B}" name="Sensitivity" dataDxfId="169"/>
    <tableColumn id="4" xr3:uid="{98D9DEC7-EEFC-4DA9-93BF-A13822D816F6}" name="Mean" dataDxfId="1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29903C-32A7-40F2-B402-976187DA1BAE}" name="Table3" displayName="Table3" ref="M5:AC20" totalsRowShown="0" headerRowDxfId="167" dataDxfId="165" headerRowBorderDxfId="166" tableBorderDxfId="164">
  <autoFilter ref="M5:AC20" xr:uid="{EDEADFD2-4E83-4423-96BE-A8D7EDD8959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46F1581-E3EB-4B75-89DC-1398B9B6DE18}" name="Capacity (GW)" dataDxfId="163"/>
    <tableColumn id="2" xr3:uid="{FEAE25C8-24A5-4899-8D28-0772306E356C}" name="Group" dataDxfId="162"/>
    <tableColumn id="5" xr3:uid="{27BE44E6-E28A-4C77-90BB-321895C48892}" name="2023/24" dataDxfId="161"/>
    <tableColumn id="6" xr3:uid="{4689E824-C491-49FB-B797-73298EC1E037}" name="2024/25" dataDxfId="160"/>
    <tableColumn id="7" xr3:uid="{482AFB30-8A64-448B-87B2-D4B46A30CBC9}" name="2025/26" dataDxfId="159"/>
    <tableColumn id="8" xr3:uid="{0C48E1CA-9276-4EDC-876A-780DA2F5DD0F}" name="2026/27" dataDxfId="158"/>
    <tableColumn id="9" xr3:uid="{F66D7A6A-9FBE-454A-A083-BFC96E2BC327}" name="2027/28" dataDxfId="157"/>
    <tableColumn id="10" xr3:uid="{000089C6-C7DE-458D-A321-4623486D6431}" name="2028/29" dataDxfId="156"/>
    <tableColumn id="11" xr3:uid="{DC1984C8-3CF8-4F2E-911B-8AE1B5F847B2}" name="2029/30" dataDxfId="155"/>
    <tableColumn id="12" xr3:uid="{CD6EA2FF-32F2-4CF9-841C-C0B237A9FB7F}" name="2030/31" dataDxfId="154"/>
    <tableColumn id="13" xr3:uid="{6DDC2088-A3B1-4DFD-9148-2E86AD1F5A4B}" name="2031/32" dataDxfId="153"/>
    <tableColumn id="14" xr3:uid="{DEF5E878-02CE-4F1D-AC87-5811B3FF52D7}" name="2032/33" dataDxfId="152"/>
    <tableColumn id="15" xr3:uid="{29910122-DC76-415D-8621-2E8CB7720612}" name="2033/34" dataDxfId="151"/>
    <tableColumn id="16" xr3:uid="{DFB36B83-A04F-42DE-8450-6C7705F41CB3}" name="2034/35" dataDxfId="150"/>
    <tableColumn id="17" xr3:uid="{F95AF8F8-31C5-4093-81ED-E5E09F9B8D8E}" name="2035/36" dataDxfId="149"/>
    <tableColumn id="3" xr3:uid="{B33EE602-322C-4A46-A5A1-5CF744D42A68}" name="2036/37" dataDxfId="148"/>
    <tableColumn id="18" xr3:uid="{AC4B19B1-2DC3-4B7C-A785-C5C4CC48604C}" name="2037/38" dataDxfId="147"/>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DFB3DD8-F78D-468F-9B8F-9FE2D4A42140}" name="Table5" displayName="Table5" ref="I23:DG263" totalsRowShown="0" headerRowDxfId="146" dataDxfId="144" headerRowBorderDxfId="145" tableBorderDxfId="143">
  <autoFilter ref="I23:DG263" xr:uid="{A4BDE3BD-E6F8-45AB-80AB-A77F61EC2677}">
    <filterColumn colId="2">
      <filters>
        <filter val="Base Case"/>
      </filters>
    </filterColumn>
  </autoFilter>
  <tableColumns count="103">
    <tableColumn id="1" xr3:uid="{A7D62EB0-4586-4436-8E97-921726AB380D}" name="Country" dataDxfId="142"/>
    <tableColumn id="2" xr3:uid="{35F9EF4B-7786-4140-8BCB-8E1318C0C043}" name="Scenario" dataDxfId="141"/>
    <tableColumn id="3" xr3:uid="{B97E02FD-F5FD-48EE-B77A-35FDC25EA0E2}" name="Sensitivity" dataDxfId="140"/>
    <tableColumn id="4" xr3:uid="{C7547F1C-0912-4CA6-91D9-34CC240E0725}" name="0.01" dataDxfId="139"/>
    <tableColumn id="5" xr3:uid="{BA316AE8-F830-49EF-8950-24FEA47681DB}" name="0.02" dataDxfId="138"/>
    <tableColumn id="6" xr3:uid="{17F7DB69-62E1-4EF7-B033-45B9EF33CF81}" name="0.03" dataDxfId="137"/>
    <tableColumn id="7" xr3:uid="{3A830ADE-42D2-47C4-BEFF-DD5B768F9C72}" name="0.04" dataDxfId="136"/>
    <tableColumn id="8" xr3:uid="{146C2881-C3A2-425E-9B3A-DAE0F30508F7}" name="0.05" dataDxfId="135"/>
    <tableColumn id="9" xr3:uid="{0D493C19-7545-445D-BDD2-361699593F5A}" name="0.06" dataDxfId="134"/>
    <tableColumn id="10" xr3:uid="{D5E7BA82-113E-4CF9-8A98-249DB3F0CCE7}" name="0.07" dataDxfId="133"/>
    <tableColumn id="11" xr3:uid="{0C3FBF1E-24B4-496C-96D2-11687FDFB874}" name="0.08" dataDxfId="132"/>
    <tableColumn id="12" xr3:uid="{BEE2C536-A229-4E5E-A1BF-BB8F3AAD0669}" name="0.09" dataDxfId="131"/>
    <tableColumn id="13" xr3:uid="{A480E521-493D-4E68-A789-A9ADDAE825BD}" name="0.1" dataDxfId="130"/>
    <tableColumn id="14" xr3:uid="{AEC95994-8526-4D1C-8C7F-A37ADEBBB3E7}" name="0.11" dataDxfId="129"/>
    <tableColumn id="15" xr3:uid="{80116DAF-20D6-415B-9AD8-ABA8DE864759}" name="0.12" dataDxfId="128"/>
    <tableColumn id="16" xr3:uid="{3D23F0E2-EB11-4E5D-AC0B-17ECCB5EE64E}" name="0.13" dataDxfId="127"/>
    <tableColumn id="17" xr3:uid="{9C89A5F6-8076-4BFA-88E1-A2D2E246AD99}" name="0.14" dataDxfId="126"/>
    <tableColumn id="18" xr3:uid="{A0CB47BE-8E20-462C-87CC-4C39820FF6B6}" name="0.15" dataDxfId="125"/>
    <tableColumn id="19" xr3:uid="{F226156F-0DBB-4C4F-A99C-69CD9A622566}" name="0.16" dataDxfId="124"/>
    <tableColumn id="20" xr3:uid="{C8C9BCB3-2F6B-4940-AB07-9C09C98ACAF1}" name="0.17" dataDxfId="123"/>
    <tableColumn id="21" xr3:uid="{7CB9C792-D82A-412D-A38A-C8ADBCF44E88}" name="0.18" dataDxfId="122"/>
    <tableColumn id="22" xr3:uid="{31644780-B5A8-484F-A32F-C71108D238B7}" name="0.19" dataDxfId="121"/>
    <tableColumn id="23" xr3:uid="{EB4CD422-8E6B-4442-B5A2-58B4ACB49D08}" name="0.2" dataDxfId="120"/>
    <tableColumn id="24" xr3:uid="{5301CA68-65C0-42B5-99BC-688EB00AB38A}" name="0.21" dataDxfId="119"/>
    <tableColumn id="25" xr3:uid="{7C4711A4-8010-4A61-AE64-79102F573F9E}" name="0.22" dataDxfId="118"/>
    <tableColumn id="26" xr3:uid="{6A5B4C7B-83AA-47A5-A9E4-A9282B4DC120}" name="0.23" dataDxfId="117"/>
    <tableColumn id="27" xr3:uid="{EE9CD1BF-185D-4AB5-9927-617F24F77AD7}" name="0.24" dataDxfId="116"/>
    <tableColumn id="28" xr3:uid="{F6A3F348-CDAB-4113-89BB-D9809549E523}" name="0.25" dataDxfId="115"/>
    <tableColumn id="29" xr3:uid="{0D00AB45-F3F6-4653-A221-690C43BEA06E}" name="0.26" dataDxfId="114"/>
    <tableColumn id="30" xr3:uid="{69B542D2-571E-480A-9888-7D7FDE87193F}" name="0.27" dataDxfId="113"/>
    <tableColumn id="31" xr3:uid="{10E5CBD0-62AA-4D7E-9F75-2C10078FD241}" name="0.28" dataDxfId="112"/>
    <tableColumn id="32" xr3:uid="{F17A5830-8C7B-4299-962C-C329BA65C744}" name="0.29" dataDxfId="111"/>
    <tableColumn id="33" xr3:uid="{E374E342-D9E1-4E8C-AFB9-A3FBE444B2F4}" name="0.3" dataDxfId="110"/>
    <tableColumn id="34" xr3:uid="{5876A97C-568C-4F1B-9437-ECBBDA296B61}" name="0.31" dataDxfId="109"/>
    <tableColumn id="35" xr3:uid="{330AAF72-A380-4E20-98FE-24AA821D7ED0}" name="0.32" dataDxfId="108"/>
    <tableColumn id="36" xr3:uid="{8CFC4D13-1693-4A9A-9018-F0C3D5361A04}" name="0.33" dataDxfId="107"/>
    <tableColumn id="37" xr3:uid="{9AC14008-4B95-4700-BD3F-B002EFEF178E}" name="0.34" dataDxfId="106"/>
    <tableColumn id="38" xr3:uid="{7FD6559A-0BFD-4EF8-A62A-1AA8B0321464}" name="0.35" dataDxfId="105"/>
    <tableColumn id="39" xr3:uid="{6805A3D1-36B2-44A4-936E-99A5B329DB42}" name="0.36" dataDxfId="104"/>
    <tableColumn id="40" xr3:uid="{E343C9D1-BB43-4291-A0BC-B5439DB79F15}" name="0.37" dataDxfId="103"/>
    <tableColumn id="41" xr3:uid="{901B8A00-A6BB-4D76-AF11-7FD07F0C7273}" name="0.38" dataDxfId="102"/>
    <tableColumn id="42" xr3:uid="{88658439-52FA-4DC3-B73F-D5E81CBB07F0}" name="0.39" dataDxfId="101"/>
    <tableColumn id="43" xr3:uid="{DFA3CB40-5FCE-4577-9836-11DDAC03C1CC}" name="0.4" dataDxfId="100"/>
    <tableColumn id="44" xr3:uid="{1C35B1AA-2474-4096-AB10-35C8968D4E1B}" name="0.41" dataDxfId="99"/>
    <tableColumn id="45" xr3:uid="{6E38757A-F598-45F2-8E54-7C044BA81989}" name="0.42" dataDxfId="98"/>
    <tableColumn id="46" xr3:uid="{BEA860B1-02C1-4E60-BDE0-85CD28CE864D}" name="0.43" dataDxfId="97"/>
    <tableColumn id="47" xr3:uid="{9949C10B-FC52-4AB0-A27A-B8B8065D9B1E}" name="0.44" dataDxfId="96"/>
    <tableColumn id="48" xr3:uid="{E437DBDD-F960-4948-B985-605CC6A64B41}" name="0.45" dataDxfId="95"/>
    <tableColumn id="49" xr3:uid="{703A3F94-5E7F-432B-9552-C21B76B40B5D}" name="0.46" dataDxfId="94"/>
    <tableColumn id="50" xr3:uid="{673199CF-BACF-4E0F-B324-AE1E08703E9C}" name="0.47" dataDxfId="93"/>
    <tableColumn id="51" xr3:uid="{0C6D2DE1-B916-4419-955F-3F33777CEB4C}" name="0.48" dataDxfId="92"/>
    <tableColumn id="52" xr3:uid="{1D87A3BD-366A-4C0B-9AE4-2B3F4C97DAE3}" name="0.49" dataDxfId="91"/>
    <tableColumn id="53" xr3:uid="{4CFB0788-73F6-4CEB-8622-5E2AD61C7EAB}" name="0.5" dataDxfId="90"/>
    <tableColumn id="54" xr3:uid="{F68C4708-8884-4E9F-A19A-CDCF23C0F49A}" name="0.51" dataDxfId="89"/>
    <tableColumn id="55" xr3:uid="{A974D7C3-5BA7-47CA-B293-C5DD9FD80A8F}" name="0.52" dataDxfId="88"/>
    <tableColumn id="56" xr3:uid="{B77F926A-146D-4F6B-84B9-D163FF26031D}" name="0.53" dataDxfId="87"/>
    <tableColumn id="57" xr3:uid="{24D6CBD8-A702-46EE-9B3B-83F86753A705}" name="0.54" dataDxfId="86"/>
    <tableColumn id="58" xr3:uid="{62DF43F6-CB59-4921-9AD1-1E061BEFA6EE}" name="0.55" dataDxfId="85"/>
    <tableColumn id="59" xr3:uid="{5AC91FCB-8052-49AC-96FE-779E7D25967E}" name="0.56" dataDxfId="84"/>
    <tableColumn id="60" xr3:uid="{93741EA1-01ED-49E4-B257-319013A2F3EC}" name="0.57" dataDxfId="83"/>
    <tableColumn id="61" xr3:uid="{EB053443-406E-40E7-8BCF-9E81E4E6D8E1}" name="0.58" dataDxfId="82"/>
    <tableColumn id="62" xr3:uid="{7A4654E0-AD62-4880-A6C2-6033917ED8BF}" name="0.59" dataDxfId="81"/>
    <tableColumn id="63" xr3:uid="{1B14D4A1-D41B-4439-8A12-7144E76DD4BF}" name="0.6" dataDxfId="80"/>
    <tableColumn id="64" xr3:uid="{D2D1CDF8-395D-469E-8919-FFDD4B434C4C}" name="0.61" dataDxfId="79"/>
    <tableColumn id="65" xr3:uid="{0A6CB57A-6FCE-403C-8F2F-2F066085FEEE}" name="0.62" dataDxfId="78"/>
    <tableColumn id="66" xr3:uid="{B062BCF5-E51E-475D-A67C-26DB27980D60}" name="0.63" dataDxfId="77"/>
    <tableColumn id="67" xr3:uid="{55F57F2D-F022-4E34-8BCB-3839550174B8}" name="0.64" dataDxfId="76"/>
    <tableColumn id="68" xr3:uid="{38072E89-2EBA-4728-851F-F1F88CAE6518}" name="0.65" dataDxfId="75"/>
    <tableColumn id="69" xr3:uid="{F9D8FC56-8397-45C0-B8AA-D901399F3B63}" name="0.66" dataDxfId="74"/>
    <tableColumn id="70" xr3:uid="{44EF4D8D-684A-4686-B0DE-7D7CBE826FB4}" name="0.67" dataDxfId="73"/>
    <tableColumn id="71" xr3:uid="{C76801B7-28C4-41B7-AA9A-14A0E849CD23}" name="0.68" dataDxfId="72"/>
    <tableColumn id="72" xr3:uid="{32DA4524-9B38-453F-9104-FE3AC2ECC3CF}" name="0.69" dataDxfId="71"/>
    <tableColumn id="73" xr3:uid="{15B64235-E7E9-43F4-B5B6-33138AEBF800}" name="0.7" dataDxfId="70"/>
    <tableColumn id="74" xr3:uid="{C585955D-2318-4478-9B6E-C0DB5EEF9174}" name="0.71" dataDxfId="69"/>
    <tableColumn id="75" xr3:uid="{ED353152-552D-4EEC-85B9-2384A2D1EA6E}" name="0.72" dataDxfId="68"/>
    <tableColumn id="76" xr3:uid="{2636D004-4A8D-4948-A429-AD3D2A2AE2E5}" name="0.73" dataDxfId="67"/>
    <tableColumn id="77" xr3:uid="{98F93CDE-642B-4DB1-A749-AD7E1B5321CB}" name="0.74" dataDxfId="66"/>
    <tableColumn id="78" xr3:uid="{A57FD5DB-CE4E-4D2A-9D0B-AAD442150F26}" name="0.75" dataDxfId="65"/>
    <tableColumn id="79" xr3:uid="{A475D348-948E-4AE9-9243-5D3221CE90F2}" name="0.76" dataDxfId="64"/>
    <tableColumn id="80" xr3:uid="{1B4F39FA-8586-422B-A864-6073E53D90CC}" name="0.77" dataDxfId="63"/>
    <tableColumn id="81" xr3:uid="{A8881FA6-B7D9-4FCC-A07C-64B25A0FABFF}" name="0.78" dataDxfId="62"/>
    <tableColumn id="82" xr3:uid="{38392754-EDFF-4F7D-83AF-91A2EB01A397}" name="0.79" dataDxfId="61"/>
    <tableColumn id="83" xr3:uid="{C30E56F4-F6D2-41EB-AD1B-F73A94855292}" name="0.8" dataDxfId="60"/>
    <tableColumn id="84" xr3:uid="{08B9D2B3-3CC3-4369-8A04-C26921AD9C9B}" name="0.81" dataDxfId="59"/>
    <tableColumn id="85" xr3:uid="{03946073-84C5-4FD8-A60E-BD3892137E02}" name="0.82" dataDxfId="58"/>
    <tableColumn id="86" xr3:uid="{78F3C141-9AAB-4B51-9BE7-C77BB66D15D0}" name="0.83" dataDxfId="57"/>
    <tableColumn id="87" xr3:uid="{EE96A9A2-3A9B-4FAA-A2F8-D3FB1463949A}" name="0.84" dataDxfId="56"/>
    <tableColumn id="88" xr3:uid="{B579E15B-4B23-4409-9987-F514AA43A181}" name="0.85" dataDxfId="55"/>
    <tableColumn id="89" xr3:uid="{2FC23276-B94A-4505-A487-25C491BBEE46}" name="0.86" dataDxfId="54"/>
    <tableColumn id="90" xr3:uid="{CCA95FB2-2261-4528-965E-66C5DE2B25CB}" name="0.87" dataDxfId="53"/>
    <tableColumn id="91" xr3:uid="{8E903CA1-E4E4-4ED3-8A5E-34992E3CF9E4}" name="0.88" dataDxfId="52"/>
    <tableColumn id="92" xr3:uid="{5E288D87-EAC7-4BF6-870A-4BFED80317C1}" name="0.89" dataDxfId="51"/>
    <tableColumn id="93" xr3:uid="{03E0727D-9114-424C-A040-F3E54EB83941}" name="0.9" dataDxfId="50"/>
    <tableColumn id="94" xr3:uid="{73195E9F-A521-481E-96DA-EAEE0ACCD39D}" name="0.91" dataDxfId="49"/>
    <tableColumn id="95" xr3:uid="{57ED17F9-AECC-4E74-A537-66DB0F67E374}" name="0.92" dataDxfId="48"/>
    <tableColumn id="96" xr3:uid="{7C9D5875-6905-4B33-B924-036EB48A6FB6}" name="0.93" dataDxfId="47"/>
    <tableColumn id="97" xr3:uid="{CF436B74-2CF8-4A71-AF61-39DAF1CF3B50}" name="0.94" dataDxfId="46"/>
    <tableColumn id="98" xr3:uid="{1BDB3B32-B5A2-4597-BA7A-5C1BA45D4BBA}" name="0.95" dataDxfId="45"/>
    <tableColumn id="99" xr3:uid="{6176BBC1-19ED-490C-9438-95E3A4058F0E}" name="0.96" dataDxfId="44"/>
    <tableColumn id="100" xr3:uid="{D50E7A01-A462-4BEF-9168-7CFE4DA80ED8}" name="0.97" dataDxfId="43"/>
    <tableColumn id="101" xr3:uid="{5125C969-42F6-4957-8EFC-EDC81CCC0CF6}" name="0.98" dataDxfId="42"/>
    <tableColumn id="102" xr3:uid="{87583221-661C-41DF-9F33-BF5057015647}" name="0.99" dataDxfId="41"/>
    <tableColumn id="103" xr3:uid="{687D235F-3678-4FCA-9542-E6103300402B}" name="0.100" dataDxfId="4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CP Light">
    <a:dk1>
      <a:sysClr val="windowText" lastClr="000000"/>
    </a:dk1>
    <a:lt1>
      <a:sysClr val="window" lastClr="FFFFFF"/>
    </a:lt1>
    <a:dk2>
      <a:srgbClr val="00A3C7"/>
    </a:dk2>
    <a:lt2>
      <a:srgbClr val="7BD0E2"/>
    </a:lt2>
    <a:accent1>
      <a:srgbClr val="95D1F2"/>
    </a:accent1>
    <a:accent2>
      <a:srgbClr val="B38F55"/>
    </a:accent2>
    <a:accent3>
      <a:srgbClr val="F6A0A0"/>
    </a:accent3>
    <a:accent4>
      <a:srgbClr val="9DD2A0"/>
    </a:accent4>
    <a:accent5>
      <a:srgbClr val="C3A1CC"/>
    </a:accent5>
    <a:accent6>
      <a:srgbClr val="684F4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CP Light">
    <a:dk1>
      <a:sysClr val="windowText" lastClr="000000"/>
    </a:dk1>
    <a:lt1>
      <a:sysClr val="window" lastClr="FFFFFF"/>
    </a:lt1>
    <a:dk2>
      <a:srgbClr val="00A3C7"/>
    </a:dk2>
    <a:lt2>
      <a:srgbClr val="7BD0E2"/>
    </a:lt2>
    <a:accent1>
      <a:srgbClr val="95D1F2"/>
    </a:accent1>
    <a:accent2>
      <a:srgbClr val="B38F55"/>
    </a:accent2>
    <a:accent3>
      <a:srgbClr val="F6A0A0"/>
    </a:accent3>
    <a:accent4>
      <a:srgbClr val="9DD2A0"/>
    </a:accent4>
    <a:accent5>
      <a:srgbClr val="C3A1CC"/>
    </a:accent5>
    <a:accent6>
      <a:srgbClr val="684F4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mrdeliverybody.com/SitePages/Home.aspx" TargetMode="External"/><Relationship Id="rId1" Type="http://schemas.openxmlformats.org/officeDocument/2006/relationships/hyperlink" Target="mailto:emrmodelling@nationalgrideso.com?subject=ECR%202022%2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8.xml"/><Relationship Id="rId1" Type="http://schemas.openxmlformats.org/officeDocument/2006/relationships/printerSettings" Target="../printerSettings/printerSettings33.bin"/><Relationship Id="rId4" Type="http://schemas.microsoft.com/office/2007/relationships/slicer" Target="../slicers/slicer1.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5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4.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3.xml"/><Relationship Id="rId1" Type="http://schemas.openxmlformats.org/officeDocument/2006/relationships/printerSettings" Target="../printerSettings/printerSettings64.bin"/><Relationship Id="rId4" Type="http://schemas.microsoft.com/office/2007/relationships/slicer" Target="../slicers/slicer2.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B12F-A4F5-4E0C-8C16-3AF681E903CA}">
  <sheetPr codeName="Sheet1">
    <tabColor theme="1"/>
  </sheetPr>
  <dimension ref="A1:J133"/>
  <sheetViews>
    <sheetView tabSelected="1" zoomScale="85" zoomScaleNormal="85" workbookViewId="0">
      <selection sqref="A1:D1"/>
    </sheetView>
  </sheetViews>
  <sheetFormatPr defaultColWidth="0" defaultRowHeight="13.8" zeroHeight="1"/>
  <cols>
    <col min="1" max="1" width="6.88671875" style="11" customWidth="1"/>
    <col min="2" max="2" width="31.33203125" style="10" customWidth="1"/>
    <col min="3" max="3" width="132.6640625" style="10" bestFit="1" customWidth="1"/>
    <col min="4" max="4" width="16" style="131" customWidth="1"/>
    <col min="5" max="6" width="8.88671875" style="10" customWidth="1"/>
    <col min="7" max="7" width="86.44140625" style="10" customWidth="1"/>
    <col min="8" max="10" width="8.88671875" style="10" customWidth="1"/>
    <col min="11" max="16384" width="8.88671875" style="10" hidden="1"/>
  </cols>
  <sheetData>
    <row r="1" spans="1:7" ht="21">
      <c r="A1" s="385" t="s">
        <v>0</v>
      </c>
      <c r="B1" s="386"/>
      <c r="C1" s="386"/>
      <c r="D1" s="387"/>
      <c r="E1" s="12"/>
      <c r="F1" s="12"/>
      <c r="G1" s="110"/>
    </row>
    <row r="2" spans="1:7" ht="15" customHeight="1">
      <c r="A2" s="391" t="s">
        <v>1</v>
      </c>
      <c r="B2" s="392"/>
      <c r="C2" s="392"/>
      <c r="D2" s="393"/>
      <c r="E2" s="12"/>
      <c r="F2" s="12"/>
      <c r="G2" s="110"/>
    </row>
    <row r="3" spans="1:7">
      <c r="A3" s="391"/>
      <c r="B3" s="392"/>
      <c r="C3" s="392"/>
      <c r="D3" s="393"/>
      <c r="E3" s="12"/>
      <c r="F3" s="12"/>
      <c r="G3" s="110"/>
    </row>
    <row r="4" spans="1:7">
      <c r="A4" s="158" t="s">
        <v>2</v>
      </c>
      <c r="B4" s="110"/>
      <c r="C4" s="111"/>
      <c r="D4" s="127"/>
      <c r="E4" s="12"/>
      <c r="F4" s="12"/>
      <c r="G4" s="19"/>
    </row>
    <row r="5" spans="1:7" ht="21.75" customHeight="1">
      <c r="A5" s="112" t="s">
        <v>3</v>
      </c>
      <c r="B5" s="111"/>
      <c r="C5" s="110"/>
      <c r="D5" s="128"/>
      <c r="E5" s="12"/>
      <c r="F5" s="12"/>
      <c r="G5" s="19"/>
    </row>
    <row r="6" spans="1:7" ht="15">
      <c r="A6" s="159" t="s">
        <v>4</v>
      </c>
      <c r="B6" s="113"/>
      <c r="C6" s="114"/>
      <c r="D6" s="129"/>
      <c r="E6" s="12"/>
      <c r="F6" s="12"/>
      <c r="G6" s="19"/>
    </row>
    <row r="7" spans="1:7" ht="21.6" thickBot="1">
      <c r="A7" s="388" t="s">
        <v>5</v>
      </c>
      <c r="B7" s="389"/>
      <c r="C7" s="389"/>
      <c r="D7" s="390"/>
      <c r="E7" s="12"/>
      <c r="F7" s="12"/>
      <c r="G7" s="109" t="s">
        <v>6</v>
      </c>
    </row>
    <row r="8" spans="1:7" ht="16.2" customHeight="1" thickBot="1">
      <c r="A8" s="116" t="s">
        <v>7</v>
      </c>
      <c r="B8" s="117" t="s">
        <v>8</v>
      </c>
      <c r="C8" s="117" t="s">
        <v>9</v>
      </c>
      <c r="D8" s="115" t="s">
        <v>10</v>
      </c>
      <c r="E8" s="12"/>
      <c r="F8" s="12"/>
      <c r="G8" s="406" t="s">
        <v>11</v>
      </c>
    </row>
    <row r="9" spans="1:7" ht="16.2" thickBot="1">
      <c r="A9" s="13"/>
      <c r="B9" s="13"/>
      <c r="C9" s="14"/>
      <c r="D9" s="130"/>
      <c r="G9" s="407"/>
    </row>
    <row r="10" spans="1:7" ht="15" customHeight="1">
      <c r="A10" s="394" t="str">
        <f>LEFT(B10,1)</f>
        <v>1</v>
      </c>
      <c r="B10" s="409" t="s">
        <v>12</v>
      </c>
      <c r="C10" s="204" t="s">
        <v>13</v>
      </c>
      <c r="D10" s="214" t="str">
        <f>HYPERLINK("#'"&amp;LEFT(C10,FIND(":",C10)-1)&amp;"'!"&amp;"A1",LEFT(C10,FIND(":",C10)-1))</f>
        <v>Table 1</v>
      </c>
      <c r="G10" s="407"/>
    </row>
    <row r="11" spans="1:7" ht="15" customHeight="1">
      <c r="A11" s="395"/>
      <c r="B11" s="410"/>
      <c r="C11" s="205" t="s">
        <v>14</v>
      </c>
      <c r="D11" s="215" t="str">
        <f t="shared" ref="D11:D73" si="0">HYPERLINK("#'"&amp;LEFT(C11,FIND(":",C11)-1)&amp;"'!"&amp;"A1",LEFT(C11,FIND(":",C11)-1))</f>
        <v>Figure 1</v>
      </c>
      <c r="G11" s="407"/>
    </row>
    <row r="12" spans="1:7" ht="15" customHeight="1">
      <c r="A12" s="395"/>
      <c r="B12" s="410"/>
      <c r="C12" s="205" t="s">
        <v>15</v>
      </c>
      <c r="D12" s="215" t="str">
        <f t="shared" si="0"/>
        <v>Figure 2</v>
      </c>
      <c r="G12" s="407"/>
    </row>
    <row r="13" spans="1:7" ht="15" customHeight="1">
      <c r="A13" s="395"/>
      <c r="B13" s="410"/>
      <c r="C13" s="205" t="s">
        <v>16</v>
      </c>
      <c r="D13" s="215" t="str">
        <f t="shared" si="0"/>
        <v>Figure 3</v>
      </c>
      <c r="G13" s="407"/>
    </row>
    <row r="14" spans="1:7" ht="15" customHeight="1">
      <c r="A14" s="395"/>
      <c r="B14" s="410"/>
      <c r="C14" s="205" t="s">
        <v>17</v>
      </c>
      <c r="D14" s="215" t="str">
        <f t="shared" si="0"/>
        <v>Figure 4</v>
      </c>
      <c r="G14" s="407"/>
    </row>
    <row r="15" spans="1:7" ht="15" customHeight="1">
      <c r="A15" s="395"/>
      <c r="B15" s="410"/>
      <c r="C15" s="205" t="s">
        <v>18</v>
      </c>
      <c r="D15" s="215" t="str">
        <f t="shared" si="0"/>
        <v>Figure 5</v>
      </c>
      <c r="G15" s="407"/>
    </row>
    <row r="16" spans="1:7" ht="15" customHeight="1">
      <c r="A16" s="395"/>
      <c r="B16" s="410"/>
      <c r="C16" s="205" t="s">
        <v>19</v>
      </c>
      <c r="D16" s="215" t="str">
        <f t="shared" si="0"/>
        <v>Figure 6</v>
      </c>
      <c r="G16" s="407"/>
    </row>
    <row r="17" spans="1:7" ht="15" customHeight="1">
      <c r="A17" s="395"/>
      <c r="B17" s="410"/>
      <c r="C17" s="205" t="s">
        <v>20</v>
      </c>
      <c r="D17" s="215" t="str">
        <f t="shared" si="0"/>
        <v>Figure 7</v>
      </c>
      <c r="G17" s="407"/>
    </row>
    <row r="18" spans="1:7" ht="15" customHeight="1">
      <c r="A18" s="395"/>
      <c r="B18" s="410"/>
      <c r="C18" s="205" t="s">
        <v>21</v>
      </c>
      <c r="D18" s="215" t="str">
        <f t="shared" si="0"/>
        <v>Figure 8</v>
      </c>
      <c r="G18" s="407"/>
    </row>
    <row r="19" spans="1:7" ht="15" customHeight="1">
      <c r="A19" s="395"/>
      <c r="B19" s="410"/>
      <c r="C19" s="205" t="s">
        <v>22</v>
      </c>
      <c r="D19" s="215" t="str">
        <f t="shared" si="0"/>
        <v>Figure 9</v>
      </c>
      <c r="G19" s="407"/>
    </row>
    <row r="20" spans="1:7" ht="15" customHeight="1" thickBot="1">
      <c r="A20" s="396"/>
      <c r="B20" s="411"/>
      <c r="C20" s="206" t="s">
        <v>23</v>
      </c>
      <c r="D20" s="216" t="str">
        <f t="shared" si="0"/>
        <v>Figure 10</v>
      </c>
      <c r="G20" s="407"/>
    </row>
    <row r="21" spans="1:7" ht="15" customHeight="1" thickBot="1">
      <c r="A21" s="17"/>
      <c r="B21" s="17"/>
      <c r="C21" s="108"/>
      <c r="D21" s="217"/>
      <c r="G21" s="407"/>
    </row>
    <row r="22" spans="1:7" ht="15" customHeight="1">
      <c r="A22" s="394" t="str">
        <f>LEFT(B22,1)</f>
        <v>4</v>
      </c>
      <c r="B22" s="409" t="s">
        <v>24</v>
      </c>
      <c r="C22" s="207" t="s">
        <v>25</v>
      </c>
      <c r="D22" s="214" t="str">
        <f t="shared" si="0"/>
        <v>Figure 13</v>
      </c>
      <c r="G22" s="407"/>
    </row>
    <row r="23" spans="1:7" ht="15" customHeight="1">
      <c r="A23" s="395"/>
      <c r="B23" s="410"/>
      <c r="C23" s="208" t="s">
        <v>26</v>
      </c>
      <c r="D23" s="215" t="str">
        <f t="shared" si="0"/>
        <v>Figure 14</v>
      </c>
      <c r="G23" s="407"/>
    </row>
    <row r="24" spans="1:7" ht="15" customHeight="1">
      <c r="A24" s="395"/>
      <c r="B24" s="410"/>
      <c r="C24" s="208" t="s">
        <v>27</v>
      </c>
      <c r="D24" s="215" t="str">
        <f t="shared" si="0"/>
        <v>Figure 15</v>
      </c>
      <c r="G24" s="407"/>
    </row>
    <row r="25" spans="1:7" ht="15" customHeight="1">
      <c r="A25" s="395"/>
      <c r="B25" s="410"/>
      <c r="C25" s="208" t="s">
        <v>28</v>
      </c>
      <c r="D25" s="215" t="str">
        <f t="shared" si="0"/>
        <v>Figure 16</v>
      </c>
      <c r="G25" s="408"/>
    </row>
    <row r="26" spans="1:7" ht="15" customHeight="1">
      <c r="A26" s="395"/>
      <c r="B26" s="410"/>
      <c r="C26" s="208" t="s">
        <v>29</v>
      </c>
      <c r="D26" s="215" t="str">
        <f>HYPERLINK("#'"&amp;LEFT(C26,FIND(":",C26)-1)&amp;"'!"&amp;"A1",LEFT(C26,FIND(":",C26)-1))</f>
        <v>Figure 17</v>
      </c>
      <c r="G26" s="343"/>
    </row>
    <row r="27" spans="1:7" ht="15" customHeight="1">
      <c r="A27" s="395"/>
      <c r="B27" s="410"/>
      <c r="C27" s="208" t="s">
        <v>30</v>
      </c>
      <c r="D27" s="215" t="str">
        <f>HYPERLINK("#'"&amp;LEFT(C27,FIND(":",C27)-1)&amp;"'!"&amp;"A1",LEFT(C27,FIND(":",C27)-1))</f>
        <v>Figure 18</v>
      </c>
      <c r="G27" s="343"/>
    </row>
    <row r="28" spans="1:7" ht="15" customHeight="1">
      <c r="A28" s="395"/>
      <c r="B28" s="410"/>
      <c r="C28" s="208" t="s">
        <v>31</v>
      </c>
      <c r="D28" s="215" t="str">
        <f t="shared" si="0"/>
        <v>Figure 17</v>
      </c>
    </row>
    <row r="29" spans="1:7" ht="15" customHeight="1">
      <c r="A29" s="395"/>
      <c r="B29" s="410"/>
      <c r="C29" s="208" t="s">
        <v>32</v>
      </c>
      <c r="D29" s="215" t="str">
        <f t="shared" si="0"/>
        <v>Table 3</v>
      </c>
    </row>
    <row r="30" spans="1:7" ht="15" customHeight="1">
      <c r="A30" s="395"/>
      <c r="B30" s="410"/>
      <c r="C30" s="208" t="s">
        <v>33</v>
      </c>
      <c r="D30" s="215" t="str">
        <f t="shared" si="0"/>
        <v>Table 4</v>
      </c>
      <c r="F30" s="223"/>
    </row>
    <row r="31" spans="1:7" ht="15" customHeight="1">
      <c r="A31" s="395"/>
      <c r="B31" s="410"/>
      <c r="C31" s="208" t="s">
        <v>34</v>
      </c>
      <c r="D31" s="215" t="str">
        <f t="shared" si="0"/>
        <v>Table 5</v>
      </c>
    </row>
    <row r="32" spans="1:7" ht="15" customHeight="1">
      <c r="A32" s="395"/>
      <c r="B32" s="410"/>
      <c r="C32" s="208" t="s">
        <v>35</v>
      </c>
      <c r="D32" s="215" t="str">
        <f t="shared" si="0"/>
        <v>Table 6</v>
      </c>
    </row>
    <row r="33" spans="1:4" ht="15" customHeight="1">
      <c r="A33" s="412"/>
      <c r="B33" s="413"/>
      <c r="C33" s="361" t="s">
        <v>36</v>
      </c>
      <c r="D33" s="363" t="str">
        <f>HYPERLINK("#'"&amp;LEFT(C33,FIND(":",C33)-1)&amp;"'!"&amp;"A1",LEFT(C33,FIND(":",C33)-1))</f>
        <v>Table 7</v>
      </c>
    </row>
    <row r="34" spans="1:4" ht="15" customHeight="1" thickBot="1">
      <c r="A34" s="396"/>
      <c r="B34" s="411"/>
      <c r="C34" s="209" t="s">
        <v>37</v>
      </c>
      <c r="D34" s="216" t="str">
        <f t="shared" si="0"/>
        <v>Figure 18</v>
      </c>
    </row>
    <row r="35" spans="1:4" ht="15" customHeight="1" thickBot="1">
      <c r="A35" s="16"/>
      <c r="B35" s="43"/>
      <c r="C35" s="108"/>
      <c r="D35" s="218"/>
    </row>
    <row r="36" spans="1:4" ht="15" customHeight="1">
      <c r="A36" s="394" t="str">
        <f>LEFT(B36,1)</f>
        <v>5</v>
      </c>
      <c r="B36" s="409" t="s">
        <v>38</v>
      </c>
      <c r="C36" s="207" t="s">
        <v>39</v>
      </c>
      <c r="D36" s="214" t="str">
        <f t="shared" si="0"/>
        <v>Figure 21</v>
      </c>
    </row>
    <row r="37" spans="1:4" ht="15" customHeight="1">
      <c r="A37" s="395"/>
      <c r="B37" s="410"/>
      <c r="C37" s="208" t="s">
        <v>40</v>
      </c>
      <c r="D37" s="215" t="str">
        <f t="shared" si="0"/>
        <v>Figure 22</v>
      </c>
    </row>
    <row r="38" spans="1:4" ht="15" customHeight="1">
      <c r="A38" s="395"/>
      <c r="B38" s="410"/>
      <c r="C38" s="208" t="s">
        <v>41</v>
      </c>
      <c r="D38" s="215" t="str">
        <f t="shared" si="0"/>
        <v>Figure 23</v>
      </c>
    </row>
    <row r="39" spans="1:4" ht="15" customHeight="1">
      <c r="A39" s="395"/>
      <c r="B39" s="410"/>
      <c r="C39" s="208" t="s">
        <v>42</v>
      </c>
      <c r="D39" s="215" t="str">
        <f t="shared" si="0"/>
        <v>Figure 24</v>
      </c>
    </row>
    <row r="40" spans="1:4" ht="15" customHeight="1">
      <c r="A40" s="395"/>
      <c r="B40" s="410"/>
      <c r="C40" s="208" t="s">
        <v>43</v>
      </c>
      <c r="D40" s="215" t="str">
        <f t="shared" si="0"/>
        <v>Figure 25</v>
      </c>
    </row>
    <row r="41" spans="1:4" ht="15" customHeight="1">
      <c r="A41" s="395"/>
      <c r="B41" s="410"/>
      <c r="C41" s="110" t="s">
        <v>44</v>
      </c>
      <c r="D41" s="215" t="str">
        <f t="shared" si="0"/>
        <v>Table 10</v>
      </c>
    </row>
    <row r="42" spans="1:4">
      <c r="A42" s="395"/>
      <c r="B42" s="410"/>
      <c r="C42" s="205" t="s">
        <v>45</v>
      </c>
      <c r="D42" s="215" t="str">
        <f>HYPERLINK("#'"&amp;LEFT(C42,FIND(":",C42)-1)&amp;"'!"&amp;"A1",LEFT(C42,FIND(":",C42)-1))</f>
        <v>Figures 26-31</v>
      </c>
    </row>
    <row r="43" spans="1:4">
      <c r="A43" s="412"/>
      <c r="B43" s="413"/>
      <c r="C43" s="264" t="s">
        <v>46</v>
      </c>
      <c r="D43" s="263" t="str">
        <f t="shared" ref="D43" si="1">HYPERLINK("#'"&amp;LEFT(C43,FIND(":",C43)-1)&amp;"'!"&amp;"A1",LEFT(C43,FIND(":",C43)-1))</f>
        <v>Figure 32</v>
      </c>
    </row>
    <row r="44" spans="1:4" ht="15" customHeight="1" thickBot="1">
      <c r="A44" s="396"/>
      <c r="B44" s="411"/>
      <c r="C44" s="209" t="s">
        <v>47</v>
      </c>
      <c r="D44" s="216" t="str">
        <f t="shared" si="0"/>
        <v>Table 17</v>
      </c>
    </row>
    <row r="45" spans="1:4" ht="15" customHeight="1" thickBot="1">
      <c r="A45" s="16"/>
      <c r="B45" s="44"/>
      <c r="C45" s="108"/>
      <c r="D45" s="218"/>
    </row>
    <row r="46" spans="1:4" ht="15" customHeight="1">
      <c r="A46" s="394" t="str">
        <f>LEFT(B46,1)</f>
        <v>6</v>
      </c>
      <c r="B46" s="397" t="s">
        <v>48</v>
      </c>
      <c r="C46" s="207" t="s">
        <v>49</v>
      </c>
      <c r="D46" s="214" t="str">
        <f t="shared" si="0"/>
        <v>Table 18</v>
      </c>
    </row>
    <row r="47" spans="1:4" ht="15" customHeight="1">
      <c r="A47" s="395"/>
      <c r="B47" s="398"/>
      <c r="C47" s="208" t="s">
        <v>50</v>
      </c>
      <c r="D47" s="215" t="str">
        <f t="shared" si="0"/>
        <v>Figure 33</v>
      </c>
    </row>
    <row r="48" spans="1:4" ht="15" customHeight="1">
      <c r="A48" s="395"/>
      <c r="B48" s="398"/>
      <c r="C48" s="208" t="s">
        <v>51</v>
      </c>
      <c r="D48" s="215" t="str">
        <f t="shared" si="0"/>
        <v>Figure 34</v>
      </c>
    </row>
    <row r="49" spans="1:4" ht="15" customHeight="1">
      <c r="A49" s="395"/>
      <c r="B49" s="398"/>
      <c r="C49" s="208" t="s">
        <v>52</v>
      </c>
      <c r="D49" s="215" t="str">
        <f t="shared" si="0"/>
        <v>Figure 35</v>
      </c>
    </row>
    <row r="50" spans="1:4" ht="15" customHeight="1">
      <c r="A50" s="395"/>
      <c r="B50" s="398"/>
      <c r="C50" s="210" t="s">
        <v>53</v>
      </c>
      <c r="D50" s="215" t="str">
        <f t="shared" si="0"/>
        <v>Figure 36</v>
      </c>
    </row>
    <row r="51" spans="1:4" ht="15" customHeight="1">
      <c r="A51" s="395"/>
      <c r="B51" s="398"/>
      <c r="C51" s="210" t="s">
        <v>54</v>
      </c>
      <c r="D51" s="215" t="str">
        <f t="shared" si="0"/>
        <v>Table 19</v>
      </c>
    </row>
    <row r="52" spans="1:4" ht="15" customHeight="1" thickBot="1">
      <c r="A52" s="396"/>
      <c r="B52" s="399"/>
      <c r="C52" s="209" t="s">
        <v>55</v>
      </c>
      <c r="D52" s="216" t="str">
        <f t="shared" si="0"/>
        <v>Figure 37</v>
      </c>
    </row>
    <row r="53" spans="1:4" ht="15" customHeight="1" thickBot="1">
      <c r="A53" s="18"/>
      <c r="B53" s="45"/>
      <c r="C53" s="108"/>
      <c r="D53" s="218"/>
    </row>
    <row r="54" spans="1:4" ht="15" customHeight="1">
      <c r="A54" s="394" t="str">
        <f>LEFT(B54,1)</f>
        <v>7</v>
      </c>
      <c r="B54" s="397" t="s">
        <v>56</v>
      </c>
      <c r="C54" s="211" t="s">
        <v>57</v>
      </c>
      <c r="D54" s="214" t="str">
        <f t="shared" si="0"/>
        <v>Table 20</v>
      </c>
    </row>
    <row r="55" spans="1:4" ht="15" customHeight="1">
      <c r="A55" s="395"/>
      <c r="B55" s="398"/>
      <c r="C55" s="212" t="s">
        <v>58</v>
      </c>
      <c r="D55" s="215" t="str">
        <f t="shared" si="0"/>
        <v>Figure 38</v>
      </c>
    </row>
    <row r="56" spans="1:4" ht="15" customHeight="1">
      <c r="A56" s="395"/>
      <c r="B56" s="398"/>
      <c r="C56" s="212" t="s">
        <v>59</v>
      </c>
      <c r="D56" s="215" t="str">
        <f t="shared" si="0"/>
        <v>Figure 39</v>
      </c>
    </row>
    <row r="57" spans="1:4" ht="15" customHeight="1">
      <c r="A57" s="395"/>
      <c r="B57" s="398"/>
      <c r="C57" s="212" t="s">
        <v>60</v>
      </c>
      <c r="D57" s="215" t="str">
        <f t="shared" si="0"/>
        <v>Figure 40</v>
      </c>
    </row>
    <row r="58" spans="1:4" ht="15" customHeight="1">
      <c r="A58" s="395"/>
      <c r="B58" s="398"/>
      <c r="C58" s="212" t="s">
        <v>61</v>
      </c>
      <c r="D58" s="215" t="str">
        <f t="shared" si="0"/>
        <v>Table 21</v>
      </c>
    </row>
    <row r="59" spans="1:4" ht="15" customHeight="1" thickBot="1">
      <c r="A59" s="396"/>
      <c r="B59" s="399"/>
      <c r="C59" s="213" t="s">
        <v>62</v>
      </c>
      <c r="D59" s="216" t="str">
        <f t="shared" si="0"/>
        <v>Figure 41</v>
      </c>
    </row>
    <row r="60" spans="1:4" ht="15" customHeight="1" thickBot="1">
      <c r="A60" s="15"/>
      <c r="B60" s="46"/>
      <c r="C60" s="108"/>
      <c r="D60" s="218"/>
    </row>
    <row r="61" spans="1:4" ht="15" customHeight="1">
      <c r="A61" s="400" t="str">
        <f>LEFT(B61,1)</f>
        <v>A</v>
      </c>
      <c r="B61" s="403" t="s">
        <v>63</v>
      </c>
      <c r="C61" s="338" t="s">
        <v>64</v>
      </c>
      <c r="D61" s="214" t="str">
        <f t="shared" si="0"/>
        <v>Figure 42</v>
      </c>
    </row>
    <row r="62" spans="1:4" ht="15" customHeight="1">
      <c r="A62" s="401"/>
      <c r="B62" s="404"/>
      <c r="C62" s="208" t="s">
        <v>65</v>
      </c>
      <c r="D62" s="215" t="str">
        <f t="shared" si="0"/>
        <v>Figure 43</v>
      </c>
    </row>
    <row r="63" spans="1:4" ht="15" customHeight="1">
      <c r="A63" s="401"/>
      <c r="B63" s="404"/>
      <c r="C63" s="208" t="s">
        <v>66</v>
      </c>
      <c r="D63" s="215" t="str">
        <f t="shared" si="0"/>
        <v>Figure 44</v>
      </c>
    </row>
    <row r="64" spans="1:4" ht="15" customHeight="1">
      <c r="A64" s="401"/>
      <c r="B64" s="404"/>
      <c r="C64" s="208" t="s">
        <v>67</v>
      </c>
      <c r="D64" s="215" t="str">
        <f t="shared" si="0"/>
        <v>Table 23</v>
      </c>
    </row>
    <row r="65" spans="1:4" ht="15" customHeight="1">
      <c r="A65" s="401"/>
      <c r="B65" s="404"/>
      <c r="C65" s="208" t="s">
        <v>68</v>
      </c>
      <c r="D65" s="215" t="str">
        <f t="shared" si="0"/>
        <v>Figure 45</v>
      </c>
    </row>
    <row r="66" spans="1:4" ht="15" customHeight="1">
      <c r="A66" s="401"/>
      <c r="B66" s="404"/>
      <c r="C66" s="208" t="s">
        <v>69</v>
      </c>
      <c r="D66" s="215" t="str">
        <f t="shared" si="0"/>
        <v>Figure 46</v>
      </c>
    </row>
    <row r="67" spans="1:4" ht="15" customHeight="1">
      <c r="A67" s="401"/>
      <c r="B67" s="404"/>
      <c r="C67" s="208" t="s">
        <v>70</v>
      </c>
      <c r="D67" s="215" t="str">
        <f t="shared" si="0"/>
        <v>Figure 47</v>
      </c>
    </row>
    <row r="68" spans="1:4" ht="15" customHeight="1">
      <c r="A68" s="401"/>
      <c r="B68" s="404"/>
      <c r="C68" s="208" t="s">
        <v>71</v>
      </c>
      <c r="D68" s="215" t="str">
        <f t="shared" si="0"/>
        <v>Figure 48</v>
      </c>
    </row>
    <row r="69" spans="1:4" ht="15" customHeight="1">
      <c r="A69" s="401"/>
      <c r="B69" s="404"/>
      <c r="C69" s="208" t="s">
        <v>72</v>
      </c>
      <c r="D69" s="215" t="str">
        <f t="shared" si="0"/>
        <v>Table 24</v>
      </c>
    </row>
    <row r="70" spans="1:4" ht="15" customHeight="1">
      <c r="A70" s="401"/>
      <c r="B70" s="404"/>
      <c r="C70" s="208" t="s">
        <v>73</v>
      </c>
      <c r="D70" s="215" t="str">
        <f t="shared" si="0"/>
        <v>Table 26</v>
      </c>
    </row>
    <row r="71" spans="1:4" ht="15" customHeight="1">
      <c r="A71" s="401"/>
      <c r="B71" s="404"/>
      <c r="C71" s="208" t="s">
        <v>74</v>
      </c>
      <c r="D71" s="215" t="str">
        <f t="shared" si="0"/>
        <v>Table 261</v>
      </c>
    </row>
    <row r="72" spans="1:4" ht="15" customHeight="1">
      <c r="A72" s="401"/>
      <c r="B72" s="404"/>
      <c r="C72" s="208" t="s">
        <v>75</v>
      </c>
      <c r="D72" s="215" t="str">
        <f t="shared" si="0"/>
        <v>Figure 49</v>
      </c>
    </row>
    <row r="73" spans="1:4" ht="15" customHeight="1">
      <c r="A73" s="401"/>
      <c r="B73" s="404"/>
      <c r="C73" s="208" t="s">
        <v>76</v>
      </c>
      <c r="D73" s="215" t="str">
        <f t="shared" si="0"/>
        <v>Figure 50</v>
      </c>
    </row>
    <row r="74" spans="1:4" ht="15" customHeight="1">
      <c r="A74" s="401"/>
      <c r="B74" s="404"/>
      <c r="C74" s="208" t="s">
        <v>77</v>
      </c>
      <c r="D74" s="215" t="str">
        <f t="shared" ref="D74:D79" si="2">HYPERLINK("#'"&amp;LEFT(C74,FIND(":",C74)-1)&amp;"'!"&amp;"A1",LEFT(C74,FIND(":",C74)-1))</f>
        <v>Figure 51</v>
      </c>
    </row>
    <row r="75" spans="1:4" ht="15" customHeight="1">
      <c r="A75" s="401"/>
      <c r="B75" s="404"/>
      <c r="C75" s="208" t="s">
        <v>78</v>
      </c>
      <c r="D75" s="215" t="str">
        <f t="shared" si="2"/>
        <v>Figure 52</v>
      </c>
    </row>
    <row r="76" spans="1:4" ht="15" customHeight="1">
      <c r="A76" s="401"/>
      <c r="B76" s="404"/>
      <c r="C76" s="208" t="s">
        <v>79</v>
      </c>
      <c r="D76" s="215" t="str">
        <f t="shared" si="2"/>
        <v>DW1</v>
      </c>
    </row>
    <row r="77" spans="1:4" ht="15" customHeight="1">
      <c r="A77" s="401"/>
      <c r="B77" s="404"/>
      <c r="C77" s="361" t="s">
        <v>80</v>
      </c>
      <c r="D77" s="363" t="str">
        <f>HYPERLINK("#'"&amp;LEFT(C77,FIND(":",C77)-1)&amp;"'!"&amp;"A1",LEFT(C77,FIND(":",C77)-1))</f>
        <v>DW2</v>
      </c>
    </row>
    <row r="78" spans="1:4" ht="15" customHeight="1">
      <c r="A78" s="401"/>
      <c r="B78" s="404"/>
      <c r="C78" s="361" t="s">
        <v>81</v>
      </c>
      <c r="D78" s="363" t="str">
        <f>HYPERLINK("#'"&amp;LEFT(C78,FIND(":",C78)-1)&amp;"'!"&amp;"A1",LEFT(C78,FIND(":",C78)-1))</f>
        <v>Figure 54</v>
      </c>
    </row>
    <row r="79" spans="1:4" ht="18" customHeight="1" thickBot="1">
      <c r="A79" s="402"/>
      <c r="B79" s="405"/>
      <c r="C79" s="339" t="s">
        <v>82</v>
      </c>
      <c r="D79" s="216" t="str">
        <f t="shared" si="2"/>
        <v>Figure 55</v>
      </c>
    </row>
    <row r="80" spans="1:4"/>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sheetData>
  <mergeCells count="16">
    <mergeCell ref="A61:A79"/>
    <mergeCell ref="B61:B79"/>
    <mergeCell ref="G8:G25"/>
    <mergeCell ref="A10:A20"/>
    <mergeCell ref="B10:B20"/>
    <mergeCell ref="A22:A34"/>
    <mergeCell ref="B22:B34"/>
    <mergeCell ref="A36:A44"/>
    <mergeCell ref="B36:B44"/>
    <mergeCell ref="A46:A52"/>
    <mergeCell ref="B46:B52"/>
    <mergeCell ref="A1:D1"/>
    <mergeCell ref="A7:D7"/>
    <mergeCell ref="A2:D3"/>
    <mergeCell ref="A54:A59"/>
    <mergeCell ref="B54:B59"/>
  </mergeCells>
  <phoneticPr fontId="45" type="noConversion"/>
  <hyperlinks>
    <hyperlink ref="A6" r:id="rId1" xr:uid="{005EE22D-C0A6-43AD-AECF-8F92D289416A}"/>
    <hyperlink ref="A4" r:id="rId2" xr:uid="{7F168762-7D2E-4D8C-AAC6-5E061342C02A}"/>
    <hyperlink ref="B10:B20" location="'1. Executive Summary'!A1" display="Executive Summary" xr:uid="{CF1D50A0-8F08-460A-8B32-6ED23DDB2031}"/>
    <hyperlink ref="B22:B34" location="'4. Scenarios &amp; Sensitivites'!A1" display="Scenarios &amp; Sensitivities" xr:uid="{10296EE6-9FA6-4B74-99BA-6DD83C60C34F}"/>
    <hyperlink ref="B36" location="'5. De-rating Factors'!A1" display="De-rating Factors for CM Auctions" xr:uid="{E0D36383-FF8D-4C93-B4D0-9CECBA9BF67A}"/>
    <hyperlink ref="B46:B52" location="'6. T-1 Results'!A1" display="Results and Recommendation for T-1 Auction for 2023/24" xr:uid="{34323B00-D11A-4529-B78B-B2FFAD343C0D}"/>
    <hyperlink ref="B54:B59" location="'7. T-4 Results'!A1" display="Results and Recommendation for T-4 Auction for 2026/27" xr:uid="{CD47DA5C-F544-4FAA-B28B-61D401B1F47C}"/>
    <hyperlink ref="B61:B66" location="'A. Annex'!A1" display="Annex" xr:uid="{4E7791BB-9D11-4635-A5EA-ACC6B80FAEB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B628-B867-4B29-829D-9041A6B292BD}">
  <sheetPr codeName="Sheet56">
    <tabColor rgb="FFFFBF22"/>
  </sheetPr>
  <dimension ref="A1:S32"/>
  <sheetViews>
    <sheetView zoomScale="85" zoomScaleNormal="85" workbookViewId="0"/>
  </sheetViews>
  <sheetFormatPr defaultColWidth="0" defaultRowHeight="0" customHeight="1" zeroHeight="1"/>
  <cols>
    <col min="1" max="1" width="6.88671875" style="32" customWidth="1"/>
    <col min="2" max="2" width="31.33203125" style="32" customWidth="1"/>
    <col min="3" max="3" width="127.6640625" style="32" bestFit="1" customWidth="1"/>
    <col min="4" max="4" width="10" style="133" customWidth="1"/>
    <col min="5" max="5" width="9.109375" style="32" customWidth="1"/>
    <col min="6" max="19" width="0" style="32" hidden="1" customWidth="1"/>
    <col min="20" max="16384" width="9.109375" style="32" hidden="1"/>
  </cols>
  <sheetData>
    <row r="1" spans="1:17" s="34" customFormat="1" ht="19.2" customHeight="1">
      <c r="A1" s="35" t="str" cm="1">
        <f t="array" aca="1" ref="A1" ca="1">MID(CELL("filename",A1),FIND("]",CELL("filename",A1))+1,255)</f>
        <v>1. Executive Summary</v>
      </c>
      <c r="C1" s="33"/>
      <c r="D1" s="132"/>
      <c r="E1" s="33"/>
      <c r="F1" s="33"/>
    </row>
    <row r="2" spans="1:17" s="25" customFormat="1" ht="15" customHeight="1">
      <c r="C2" s="32"/>
      <c r="D2" s="133"/>
      <c r="E2" s="32"/>
      <c r="F2" s="32"/>
    </row>
    <row r="3" spans="1:17" s="25" customFormat="1" ht="14.4">
      <c r="C3" s="32"/>
      <c r="D3" s="133"/>
      <c r="E3" s="32"/>
      <c r="F3" s="32"/>
      <c r="O3" s="26"/>
      <c r="P3" s="27"/>
      <c r="Q3" s="27"/>
    </row>
    <row r="4" spans="1:17" s="25" customFormat="1" ht="14.4">
      <c r="C4" s="32"/>
      <c r="D4" s="133"/>
      <c r="E4" s="32"/>
      <c r="F4" s="32"/>
      <c r="O4" s="26"/>
      <c r="P4" s="27"/>
      <c r="Q4" s="27"/>
    </row>
    <row r="5" spans="1:17" s="25" customFormat="1" ht="14.4">
      <c r="C5" s="32"/>
      <c r="D5" s="133"/>
      <c r="E5" s="32"/>
      <c r="F5" s="32"/>
      <c r="O5" s="26"/>
      <c r="P5" s="27"/>
      <c r="Q5" s="27"/>
    </row>
    <row r="6" spans="1:17" s="25" customFormat="1" ht="14.4">
      <c r="C6" s="32"/>
      <c r="D6" s="133"/>
      <c r="E6" s="32"/>
      <c r="F6" s="32"/>
      <c r="O6" s="26"/>
      <c r="P6" s="27"/>
      <c r="Q6" s="27"/>
    </row>
    <row r="7" spans="1:17" s="25" customFormat="1" ht="15" thickBot="1">
      <c r="C7" s="32"/>
      <c r="D7" s="133"/>
      <c r="E7" s="32"/>
      <c r="F7" s="32"/>
      <c r="O7" s="28"/>
      <c r="P7" s="29"/>
      <c r="Q7" s="29"/>
    </row>
    <row r="8" spans="1:17" s="25" customFormat="1" ht="15" thickBot="1">
      <c r="A8" s="116" t="s">
        <v>7</v>
      </c>
      <c r="B8" s="117" t="s">
        <v>8</v>
      </c>
      <c r="C8" s="117" t="s">
        <v>9</v>
      </c>
      <c r="D8" s="117" t="s">
        <v>10</v>
      </c>
      <c r="E8" s="32"/>
      <c r="F8" s="32"/>
      <c r="O8" s="26"/>
      <c r="P8" s="27"/>
      <c r="Q8" s="27"/>
    </row>
    <row r="9" spans="1:17" s="25" customFormat="1" ht="15" thickBot="1">
      <c r="A9" s="107"/>
      <c r="B9" s="219"/>
      <c r="C9" s="107"/>
      <c r="D9" s="220"/>
      <c r="E9" s="107"/>
      <c r="F9" s="32"/>
      <c r="O9" s="28"/>
      <c r="P9" s="29"/>
      <c r="Q9" s="29"/>
    </row>
    <row r="10" spans="1:17" s="25" customFormat="1" ht="14.4">
      <c r="A10" s="394" t="str">
        <f>LEFT(B10,1)</f>
        <v>1</v>
      </c>
      <c r="B10" s="409" t="s">
        <v>12</v>
      </c>
      <c r="C10" s="204" t="s">
        <v>13</v>
      </c>
      <c r="D10" s="214" t="str">
        <f>HYPERLINK("#'"&amp;LEFT(C10,FIND(":",C10)-1)&amp;"'!"&amp;"A1",LEFT(C10,FIND(":",C10)-1))</f>
        <v>Table 1</v>
      </c>
      <c r="E10" s="107"/>
      <c r="F10" s="32"/>
      <c r="O10" s="28"/>
      <c r="P10" s="29"/>
      <c r="Q10" s="29"/>
    </row>
    <row r="11" spans="1:17" s="25" customFormat="1" ht="14.4">
      <c r="A11" s="395"/>
      <c r="B11" s="410"/>
      <c r="C11" s="205" t="s">
        <v>14</v>
      </c>
      <c r="D11" s="215" t="str">
        <f t="shared" ref="D11:D20" si="0">HYPERLINK("#'"&amp;LEFT(C11,FIND(":",C11)-1)&amp;"'!"&amp;"A1",LEFT(C11,FIND(":",C11)-1))</f>
        <v>Figure 1</v>
      </c>
      <c r="E11" s="107"/>
      <c r="F11" s="32"/>
      <c r="O11" s="28"/>
      <c r="P11" s="30"/>
      <c r="Q11" s="29"/>
    </row>
    <row r="12" spans="1:17" s="25" customFormat="1" ht="14.4">
      <c r="A12" s="395"/>
      <c r="B12" s="410"/>
      <c r="C12" s="205" t="s">
        <v>15</v>
      </c>
      <c r="D12" s="215" t="str">
        <f t="shared" si="0"/>
        <v>Figure 2</v>
      </c>
      <c r="E12" s="107"/>
      <c r="F12" s="32"/>
      <c r="O12" s="31"/>
    </row>
    <row r="13" spans="1:17" s="25" customFormat="1" ht="14.4">
      <c r="A13" s="395"/>
      <c r="B13" s="410"/>
      <c r="C13" s="205" t="s">
        <v>16</v>
      </c>
      <c r="D13" s="215" t="str">
        <f t="shared" si="0"/>
        <v>Figure 3</v>
      </c>
      <c r="E13" s="107"/>
      <c r="F13" s="32"/>
      <c r="O13" s="31"/>
    </row>
    <row r="14" spans="1:17" s="25" customFormat="1" ht="14.4">
      <c r="A14" s="395"/>
      <c r="B14" s="410"/>
      <c r="C14" s="205" t="s">
        <v>17</v>
      </c>
      <c r="D14" s="215" t="str">
        <f t="shared" si="0"/>
        <v>Figure 4</v>
      </c>
      <c r="E14" s="107"/>
      <c r="F14" s="32"/>
      <c r="O14" s="31"/>
    </row>
    <row r="15" spans="1:17" s="25" customFormat="1" ht="14.4">
      <c r="A15" s="395"/>
      <c r="B15" s="410"/>
      <c r="C15" s="205" t="s">
        <v>18</v>
      </c>
      <c r="D15" s="215" t="str">
        <f t="shared" si="0"/>
        <v>Figure 5</v>
      </c>
      <c r="E15" s="107"/>
      <c r="F15" s="32"/>
      <c r="O15" s="31"/>
    </row>
    <row r="16" spans="1:17" s="25" customFormat="1" ht="14.4">
      <c r="A16" s="395"/>
      <c r="B16" s="410"/>
      <c r="C16" s="205" t="s">
        <v>19</v>
      </c>
      <c r="D16" s="215" t="str">
        <f t="shared" si="0"/>
        <v>Figure 6</v>
      </c>
      <c r="E16" s="107"/>
      <c r="F16" s="32"/>
      <c r="O16" s="31"/>
    </row>
    <row r="17" spans="1:15" s="25" customFormat="1" ht="14.4">
      <c r="A17" s="395"/>
      <c r="B17" s="410"/>
      <c r="C17" s="205" t="s">
        <v>20</v>
      </c>
      <c r="D17" s="215" t="str">
        <f t="shared" si="0"/>
        <v>Figure 7</v>
      </c>
      <c r="E17" s="107"/>
      <c r="F17" s="32"/>
      <c r="O17" s="31"/>
    </row>
    <row r="18" spans="1:15" s="25" customFormat="1" ht="14.4">
      <c r="A18" s="395"/>
      <c r="B18" s="410"/>
      <c r="C18" s="205" t="s">
        <v>21</v>
      </c>
      <c r="D18" s="215" t="str">
        <f t="shared" si="0"/>
        <v>Figure 8</v>
      </c>
      <c r="E18" s="107"/>
      <c r="F18" s="32"/>
      <c r="O18" s="31"/>
    </row>
    <row r="19" spans="1:15" s="25" customFormat="1" ht="14.4">
      <c r="A19" s="395"/>
      <c r="B19" s="410"/>
      <c r="C19" s="205" t="s">
        <v>22</v>
      </c>
      <c r="D19" s="215" t="str">
        <f t="shared" si="0"/>
        <v>Figure 9</v>
      </c>
      <c r="E19" s="107"/>
      <c r="F19" s="32"/>
      <c r="O19" s="31"/>
    </row>
    <row r="20" spans="1:15" s="25" customFormat="1" ht="15" thickBot="1">
      <c r="A20" s="396"/>
      <c r="B20" s="411"/>
      <c r="C20" s="206" t="s">
        <v>23</v>
      </c>
      <c r="D20" s="216" t="str">
        <f t="shared" si="0"/>
        <v>Figure 10</v>
      </c>
      <c r="E20" s="107"/>
      <c r="F20" s="32"/>
    </row>
    <row r="21" spans="1:15" s="25" customFormat="1" ht="14.4">
      <c r="A21" s="107"/>
      <c r="B21" s="219"/>
      <c r="C21" s="107"/>
      <c r="D21" s="107"/>
      <c r="E21" s="107"/>
      <c r="F21" s="32"/>
    </row>
    <row r="22" spans="1:15" s="25" customFormat="1" ht="14.4">
      <c r="A22" s="107"/>
      <c r="B22" s="219"/>
      <c r="C22" s="107"/>
      <c r="D22" s="107"/>
      <c r="E22" s="107"/>
      <c r="F22" s="32"/>
    </row>
    <row r="23" spans="1:15" s="25" customFormat="1" ht="14.4">
      <c r="A23" s="107"/>
      <c r="B23" s="219"/>
      <c r="C23" s="107"/>
      <c r="D23" s="107"/>
      <c r="E23" s="107"/>
      <c r="F23" s="32"/>
    </row>
    <row r="24" spans="1:15" s="25" customFormat="1" ht="14.4">
      <c r="B24" s="221"/>
      <c r="C24" s="107"/>
      <c r="D24" s="107"/>
      <c r="E24" s="107"/>
      <c r="F24" s="32"/>
    </row>
    <row r="25" spans="1:15" s="25" customFormat="1" ht="14.4">
      <c r="B25" s="221"/>
      <c r="C25" s="107"/>
      <c r="D25" s="107"/>
      <c r="E25" s="107"/>
      <c r="F25" s="32"/>
    </row>
    <row r="26" spans="1:15" s="25" customFormat="1" ht="14.4">
      <c r="B26" s="221"/>
      <c r="C26" s="107"/>
      <c r="D26" s="107"/>
      <c r="E26" s="107"/>
      <c r="F26" s="32"/>
    </row>
    <row r="27" spans="1:15" s="25" customFormat="1" ht="14.4">
      <c r="B27" s="221"/>
      <c r="C27" s="107"/>
      <c r="D27" s="107"/>
      <c r="E27" s="107"/>
      <c r="F27" s="32"/>
    </row>
    <row r="28" spans="1:15" s="25" customFormat="1" ht="14.4">
      <c r="B28" s="221"/>
      <c r="C28" s="107"/>
      <c r="D28" s="107"/>
      <c r="E28" s="107"/>
      <c r="F28" s="32"/>
    </row>
    <row r="29" spans="1:15" s="25" customFormat="1" ht="14.4">
      <c r="B29" s="221"/>
      <c r="C29" s="107"/>
      <c r="D29" s="107"/>
      <c r="E29" s="107"/>
      <c r="F29" s="32"/>
    </row>
    <row r="30" spans="1:15" s="25" customFormat="1" ht="14.4">
      <c r="C30" s="107"/>
      <c r="D30" s="107"/>
      <c r="E30" s="107"/>
      <c r="F30" s="32"/>
    </row>
    <row r="31" spans="1:15" ht="14.4">
      <c r="C31" s="107"/>
      <c r="D31" s="107"/>
      <c r="E31" s="107"/>
    </row>
    <row r="32" spans="1:15" ht="14.4" customHeight="1"/>
  </sheetData>
  <mergeCells count="2">
    <mergeCell ref="A10:A20"/>
    <mergeCell ref="B10:B20"/>
  </mergeCells>
  <hyperlinks>
    <hyperlink ref="B10:B20" location="'1. Executive Summary'!A1" display="Executive Summary" xr:uid="{B94CD479-65B5-4A62-A686-F82C24BFB5D2}"/>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982C4-7BD0-4108-B261-98D6DABEC606}">
  <sheetPr codeName="Sheet5"/>
  <dimension ref="A1:D7"/>
  <sheetViews>
    <sheetView zoomScale="85" zoomScaleNormal="85" workbookViewId="0">
      <selection activeCell="A3" sqref="A3"/>
    </sheetView>
  </sheetViews>
  <sheetFormatPr defaultColWidth="8.88671875" defaultRowHeight="14.4"/>
  <cols>
    <col min="1" max="1" width="26.6640625" style="20" customWidth="1"/>
    <col min="2" max="2" width="17.109375" style="20" customWidth="1"/>
    <col min="3" max="3" width="20.109375" style="20" customWidth="1"/>
    <col min="4" max="4" width="12.44140625" style="20" customWidth="1"/>
    <col min="5" max="5" width="11.5546875" style="20" customWidth="1"/>
    <col min="6" max="6" width="12" style="20" customWidth="1"/>
    <col min="7" max="16384" width="8.88671875" style="20"/>
  </cols>
  <sheetData>
    <row r="1" spans="1:4" s="40" customFormat="1" ht="21">
      <c r="A1" s="39" t="s">
        <v>13</v>
      </c>
    </row>
    <row r="2" spans="1:4">
      <c r="A2" s="37" t="s">
        <v>83</v>
      </c>
    </row>
    <row r="3" spans="1:4">
      <c r="A3" s="37" t="s">
        <v>84</v>
      </c>
    </row>
    <row r="4" spans="1:4">
      <c r="A4" s="37"/>
    </row>
    <row r="5" spans="1:4" ht="15" thickBot="1">
      <c r="A5" s="36"/>
      <c r="B5" s="38"/>
    </row>
    <row r="6" spans="1:4" ht="15" thickBot="1">
      <c r="B6" s="134"/>
      <c r="C6" s="135" t="s">
        <v>85</v>
      </c>
      <c r="D6" s="136" t="s">
        <v>86</v>
      </c>
    </row>
    <row r="7" spans="1:4" ht="28.2" thickBot="1">
      <c r="B7" s="137" t="s">
        <v>87</v>
      </c>
      <c r="C7" s="138">
        <v>7.4</v>
      </c>
      <c r="D7" s="138">
        <v>44.5</v>
      </c>
    </row>
  </sheetData>
  <hyperlinks>
    <hyperlink ref="A2" location="Contents!A1" display="Return to Contents Page" xr:uid="{19ABEED4-5444-4C8A-A2DE-63BF41EFC613}"/>
    <hyperlink ref="A3" location="'1. Executive Summary'!A1" display="Return to Chapter Contents" xr:uid="{DB2CEA7C-3E76-4BB1-8B0B-5523151AA9B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5C5B6-A535-4A91-99BC-78BFF364E3A0}">
  <sheetPr codeName="Sheet4"/>
  <dimension ref="A1:R37"/>
  <sheetViews>
    <sheetView zoomScale="70" zoomScaleNormal="70" workbookViewId="0">
      <selection activeCell="A3" sqref="A3"/>
    </sheetView>
  </sheetViews>
  <sheetFormatPr defaultColWidth="8.88671875" defaultRowHeight="14.4"/>
  <cols>
    <col min="1" max="1" width="26.6640625" style="20" customWidth="1"/>
    <col min="2" max="15" width="8.88671875" style="20"/>
    <col min="16" max="16" width="39.109375" style="20" customWidth="1"/>
    <col min="17" max="17" width="14.109375" style="20" customWidth="1"/>
    <col min="18" max="16384" width="8.88671875" style="20"/>
  </cols>
  <sheetData>
    <row r="1" spans="1:18" s="40" customFormat="1" ht="21">
      <c r="A1" s="39" t="s">
        <v>14</v>
      </c>
    </row>
    <row r="2" spans="1:18">
      <c r="A2" s="37" t="s">
        <v>83</v>
      </c>
    </row>
    <row r="3" spans="1:18">
      <c r="A3" s="37" t="s">
        <v>84</v>
      </c>
    </row>
    <row r="4" spans="1:18">
      <c r="A4" s="36"/>
    </row>
    <row r="5" spans="1:18">
      <c r="B5" s="22"/>
    </row>
    <row r="6" spans="1:18" ht="15" thickBot="1">
      <c r="B6" s="23"/>
      <c r="P6" s="54"/>
      <c r="Q6"/>
    </row>
    <row r="7" spans="1:18" ht="24.6" thickBot="1">
      <c r="O7" s="55"/>
      <c r="P7" s="95"/>
      <c r="Q7" s="96" t="s">
        <v>88</v>
      </c>
      <c r="R7" s="53"/>
    </row>
    <row r="8" spans="1:18" ht="15" thickBot="1">
      <c r="P8" s="3" t="s">
        <v>89</v>
      </c>
      <c r="Q8" s="124">
        <v>2</v>
      </c>
    </row>
    <row r="9" spans="1:18" ht="23.4" thickBot="1">
      <c r="P9" s="47" t="s">
        <v>90</v>
      </c>
      <c r="Q9" s="124">
        <v>-0.8</v>
      </c>
    </row>
    <row r="10" spans="1:18" ht="23.4" thickBot="1">
      <c r="P10" s="47" t="s">
        <v>91</v>
      </c>
      <c r="Q10" s="124">
        <v>-0.5</v>
      </c>
    </row>
    <row r="11" spans="1:18" ht="24.6" thickBot="1">
      <c r="P11" s="3" t="s">
        <v>92</v>
      </c>
      <c r="Q11" s="124">
        <v>0.7</v>
      </c>
    </row>
    <row r="12" spans="1:18" ht="23.4" thickBot="1">
      <c r="P12" s="47" t="s">
        <v>93</v>
      </c>
      <c r="Q12" s="124">
        <v>0.8</v>
      </c>
    </row>
    <row r="13" spans="1:18" ht="23.4" thickBot="1">
      <c r="P13" s="47" t="s">
        <v>94</v>
      </c>
      <c r="Q13" s="124">
        <v>0.4</v>
      </c>
    </row>
    <row r="14" spans="1:18" ht="23.4" thickBot="1">
      <c r="P14" s="47" t="s">
        <v>95</v>
      </c>
      <c r="Q14" s="124">
        <v>0.9</v>
      </c>
    </row>
    <row r="15" spans="1:18" ht="15" thickBot="1">
      <c r="P15" s="47" t="s">
        <v>96</v>
      </c>
      <c r="Q15" s="124">
        <v>1</v>
      </c>
    </row>
    <row r="16" spans="1:18" ht="23.4" thickBot="1">
      <c r="P16" s="47" t="s">
        <v>97</v>
      </c>
      <c r="Q16" s="124">
        <v>0.7</v>
      </c>
    </row>
    <row r="17" spans="1:17" ht="23.4" thickBot="1">
      <c r="P17" s="47" t="s">
        <v>98</v>
      </c>
      <c r="Q17" s="124">
        <v>0.1</v>
      </c>
    </row>
    <row r="18" spans="1:17" ht="23.4" thickBot="1">
      <c r="J18" s="41"/>
      <c r="P18" s="47" t="s">
        <v>99</v>
      </c>
      <c r="Q18" s="124">
        <v>-0.7</v>
      </c>
    </row>
    <row r="19" spans="1:17" ht="23.4" thickBot="1">
      <c r="P19" s="47" t="s">
        <v>100</v>
      </c>
      <c r="Q19" s="124">
        <v>3.1</v>
      </c>
    </row>
    <row r="20" spans="1:17" ht="24.6" thickBot="1">
      <c r="P20" s="3" t="s">
        <v>101</v>
      </c>
      <c r="Q20" s="124">
        <v>7</v>
      </c>
    </row>
    <row r="21" spans="1:17" ht="23.4" thickBot="1">
      <c r="P21" s="47" t="s">
        <v>102</v>
      </c>
      <c r="Q21" s="124">
        <v>0.4</v>
      </c>
    </row>
    <row r="22" spans="1:17" ht="15" thickBot="1">
      <c r="P22" s="3" t="s">
        <v>103</v>
      </c>
      <c r="Q22" s="124">
        <v>7.4</v>
      </c>
    </row>
    <row r="23" spans="1:17">
      <c r="P23" s="58" t="s">
        <v>104</v>
      </c>
    </row>
    <row r="27" spans="1:17">
      <c r="A27" s="24"/>
    </row>
    <row r="33" spans="1:1">
      <c r="A33" s="24" t="s">
        <v>105</v>
      </c>
    </row>
    <row r="37" spans="1:1">
      <c r="A37" s="41"/>
    </row>
  </sheetData>
  <hyperlinks>
    <hyperlink ref="A2" location="Contents!A1" display="Return to Contents Page" xr:uid="{8728A9EB-4428-49E7-8DC6-6D84D016D043}"/>
    <hyperlink ref="A3" location="'1. Executive Summary'!A1" display="Return to Chapter Contents" xr:uid="{B4340AC8-732C-4349-9336-F78CB6C55D9A}"/>
  </hyperlink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85E0E-AD3F-4E71-81F7-33304C39C1D4}">
  <sheetPr codeName="Sheet6"/>
  <dimension ref="A1:AE40"/>
  <sheetViews>
    <sheetView topLeftCell="A7" zoomScaleNormal="100" workbookViewId="0">
      <selection activeCell="O27" sqref="O27"/>
    </sheetView>
  </sheetViews>
  <sheetFormatPr defaultColWidth="8.88671875" defaultRowHeight="14.4"/>
  <cols>
    <col min="1" max="1" width="26.6640625" style="20" customWidth="1"/>
    <col min="2" max="15" width="8.88671875" style="20"/>
    <col min="16" max="16" width="34.5546875" style="20" customWidth="1"/>
    <col min="17" max="17" width="26" style="20" customWidth="1"/>
    <col min="18" max="19" width="16.5546875" style="20" customWidth="1"/>
    <col min="20" max="20" width="20.109375" style="20" bestFit="1" customWidth="1"/>
    <col min="21" max="21" width="19.5546875" style="20" bestFit="1" customWidth="1"/>
    <col min="22" max="22" width="18.33203125" style="20" bestFit="1" customWidth="1"/>
    <col min="23" max="23" width="16.5546875" style="20" customWidth="1"/>
    <col min="24" max="24" width="12.44140625" style="80" customWidth="1"/>
    <col min="25" max="30" width="0.33203125" style="80" customWidth="1"/>
    <col min="31" max="31" width="8.6640625" style="80" customWidth="1"/>
    <col min="32" max="16384" width="8.88671875" style="20"/>
  </cols>
  <sheetData>
    <row r="1" spans="1:31" s="40" customFormat="1" ht="21">
      <c r="A1" s="39" t="s">
        <v>15</v>
      </c>
      <c r="X1" s="81"/>
      <c r="Y1" s="81"/>
      <c r="Z1" s="81"/>
      <c r="AA1" s="81"/>
      <c r="AB1" s="81"/>
      <c r="AC1" s="81"/>
      <c r="AD1" s="81"/>
      <c r="AE1" s="81"/>
    </row>
    <row r="2" spans="1:31">
      <c r="A2" s="37" t="s">
        <v>83</v>
      </c>
    </row>
    <row r="3" spans="1:31">
      <c r="A3" s="37" t="s">
        <v>84</v>
      </c>
    </row>
    <row r="4" spans="1:31">
      <c r="A4" s="36"/>
    </row>
    <row r="5" spans="1:31" ht="15" thickBot="1">
      <c r="B5" s="22"/>
      <c r="P5" s="97"/>
      <c r="Q5" s="54"/>
      <c r="R5" s="54"/>
      <c r="S5" s="54"/>
      <c r="T5" s="54"/>
      <c r="U5" s="54"/>
      <c r="V5" s="54"/>
      <c r="W5" s="54"/>
    </row>
    <row r="6" spans="1:31" ht="45.6" customHeight="1" thickBot="1">
      <c r="B6" s="23"/>
      <c r="O6" s="55"/>
      <c r="P6" s="98" t="s">
        <v>106</v>
      </c>
      <c r="Q6" s="99" t="s">
        <v>107</v>
      </c>
      <c r="R6" s="100" t="s">
        <v>108</v>
      </c>
      <c r="S6" s="100" t="s">
        <v>109</v>
      </c>
      <c r="T6" s="100" t="s">
        <v>110</v>
      </c>
      <c r="U6" s="100" t="s">
        <v>111</v>
      </c>
      <c r="V6" s="100" t="s">
        <v>112</v>
      </c>
      <c r="W6" s="101" t="s">
        <v>113</v>
      </c>
      <c r="X6" s="101" t="s">
        <v>114</v>
      </c>
      <c r="Y6" s="64" t="s">
        <v>115</v>
      </c>
      <c r="Z6" s="64" t="s">
        <v>116</v>
      </c>
      <c r="AA6" s="64" t="s">
        <v>117</v>
      </c>
      <c r="AB6" s="64" t="s">
        <v>118</v>
      </c>
      <c r="AC6" s="64" t="s">
        <v>119</v>
      </c>
      <c r="AD6" s="64" t="s">
        <v>120</v>
      </c>
    </row>
    <row r="7" spans="1:31" ht="15" thickBot="1">
      <c r="P7" s="72" t="s">
        <v>121</v>
      </c>
      <c r="Q7" s="72" t="s">
        <v>117</v>
      </c>
      <c r="R7" s="69">
        <v>2.435760279143091</v>
      </c>
      <c r="S7" s="69">
        <v>59.231865673470814</v>
      </c>
      <c r="T7" s="66">
        <v>45.740489872804488</v>
      </c>
      <c r="U7" s="66">
        <v>0</v>
      </c>
      <c r="V7" s="66">
        <v>61.667625952613903</v>
      </c>
      <c r="W7" s="66">
        <v>55.1</v>
      </c>
      <c r="X7" s="66">
        <v>3.2911848569237847</v>
      </c>
      <c r="Y7" s="64" t="e">
        <f>IF(LEFT($Q7,2)=Y$6,$R7,NA())</f>
        <v>#N/A</v>
      </c>
      <c r="Z7" s="64" t="e">
        <f>IF(LEFT($Q7,2)=Z$6,$R7,NA())</f>
        <v>#N/A</v>
      </c>
      <c r="AA7" s="64">
        <f>IF(LEFT($Q7,2)=AA$6,$R7,NA())</f>
        <v>2.435760279143091</v>
      </c>
      <c r="AB7" s="64" t="e">
        <f>IF(LEFT($Q7,2)=AB$6,$R7,NA())</f>
        <v>#N/A</v>
      </c>
      <c r="AC7" s="64" t="e">
        <f>IF(LEFT($Q7,2)=AC$6,$R7,NA())</f>
        <v>#N/A</v>
      </c>
      <c r="AD7" s="64">
        <f t="shared" ref="AD7:AD40" si="0">$Q$35</f>
        <v>7.4</v>
      </c>
    </row>
    <row r="8" spans="1:31" ht="15" thickBot="1">
      <c r="P8" s="73" t="s">
        <v>122</v>
      </c>
      <c r="Q8" s="73" t="s">
        <v>123</v>
      </c>
      <c r="R8" s="70">
        <v>3.4199144498688185</v>
      </c>
      <c r="S8" s="70">
        <v>62.234355872170617</v>
      </c>
      <c r="T8" s="67" t="s">
        <v>124</v>
      </c>
      <c r="U8" s="67">
        <v>3.6</v>
      </c>
      <c r="V8" s="67">
        <v>65.654270322039437</v>
      </c>
      <c r="W8" s="67">
        <v>58.5</v>
      </c>
      <c r="X8" s="67">
        <v>3.4605096182195703</v>
      </c>
      <c r="Y8" s="64">
        <f t="shared" ref="Y8:Z32" si="1">IF(LEFT($Q8,2)=Y$6,$R8,NA())</f>
        <v>3.4199144498688185</v>
      </c>
      <c r="Z8" s="64" t="e">
        <f t="shared" si="1"/>
        <v>#N/A</v>
      </c>
      <c r="AA8" s="64" t="e">
        <f t="shared" ref="AA8:AB32" si="2">IF(LEFT($Q8,2)=AA$6,$R8,NA())</f>
        <v>#N/A</v>
      </c>
      <c r="AB8" s="64" t="e">
        <f t="shared" si="2"/>
        <v>#N/A</v>
      </c>
      <c r="AC8" s="64" t="e">
        <f t="shared" ref="AC8:AC40" si="3">IF(LEFT($Q8,2)=AC$6,$R8,NA())</f>
        <v>#N/A</v>
      </c>
      <c r="AD8" s="64">
        <f t="shared" si="0"/>
        <v>7.4</v>
      </c>
    </row>
    <row r="9" spans="1:31" ht="15" thickBot="1">
      <c r="P9" s="73" t="s">
        <v>125</v>
      </c>
      <c r="Q9" s="73" t="s">
        <v>126</v>
      </c>
      <c r="R9" s="70">
        <v>3.7602275059849855</v>
      </c>
      <c r="S9" s="70">
        <v>59.349029921957573</v>
      </c>
      <c r="T9" s="67">
        <v>45.804029596935329</v>
      </c>
      <c r="U9" s="67">
        <v>0</v>
      </c>
      <c r="V9" s="67">
        <v>63.109257427942559</v>
      </c>
      <c r="W9" s="67">
        <v>58.5</v>
      </c>
      <c r="X9" s="67">
        <v>3.1844250170324084</v>
      </c>
      <c r="Y9" s="64">
        <f t="shared" si="1"/>
        <v>3.7602275059849855</v>
      </c>
      <c r="Z9" s="64" t="e">
        <f t="shared" si="1"/>
        <v>#N/A</v>
      </c>
      <c r="AA9" s="64" t="e">
        <f t="shared" si="2"/>
        <v>#N/A</v>
      </c>
      <c r="AB9" s="64" t="e">
        <f t="shared" si="2"/>
        <v>#N/A</v>
      </c>
      <c r="AC9" s="64" t="e">
        <f t="shared" si="3"/>
        <v>#N/A</v>
      </c>
      <c r="AD9" s="64">
        <f t="shared" si="0"/>
        <v>7.4</v>
      </c>
    </row>
    <row r="10" spans="1:31" ht="15" thickBot="1">
      <c r="P10" s="73" t="s">
        <v>127</v>
      </c>
      <c r="Q10" s="73" t="s">
        <v>128</v>
      </c>
      <c r="R10" s="70">
        <v>3.8199144498688185</v>
      </c>
      <c r="S10" s="70">
        <v>61.834355872170619</v>
      </c>
      <c r="T10" s="67" t="s">
        <v>124</v>
      </c>
      <c r="U10" s="67">
        <v>3.2</v>
      </c>
      <c r="V10" s="67">
        <v>65.654270322039437</v>
      </c>
      <c r="W10" s="67">
        <v>58.5</v>
      </c>
      <c r="X10" s="67">
        <v>3.4605096182195703</v>
      </c>
      <c r="Y10" s="64">
        <f t="shared" si="1"/>
        <v>3.8199144498688185</v>
      </c>
      <c r="Z10" s="64" t="e">
        <f t="shared" si="1"/>
        <v>#N/A</v>
      </c>
      <c r="AA10" s="64" t="e">
        <f t="shared" si="2"/>
        <v>#N/A</v>
      </c>
      <c r="AB10" s="64" t="e">
        <f t="shared" si="2"/>
        <v>#N/A</v>
      </c>
      <c r="AC10" s="64" t="e">
        <f t="shared" si="3"/>
        <v>#N/A</v>
      </c>
      <c r="AD10" s="64">
        <f t="shared" si="0"/>
        <v>7.4</v>
      </c>
    </row>
    <row r="11" spans="1:31" ht="15" thickBot="1">
      <c r="P11" s="73" t="s">
        <v>129</v>
      </c>
      <c r="Q11" s="73" t="s">
        <v>130</v>
      </c>
      <c r="R11" s="70">
        <v>4.2199144498688179</v>
      </c>
      <c r="S11" s="70">
        <v>61.43435587217062</v>
      </c>
      <c r="T11" s="67" t="s">
        <v>124</v>
      </c>
      <c r="U11" s="67">
        <v>2.8</v>
      </c>
      <c r="V11" s="67">
        <v>65.654270322039437</v>
      </c>
      <c r="W11" s="67">
        <v>58.5</v>
      </c>
      <c r="X11" s="67">
        <v>3.4605096182195703</v>
      </c>
      <c r="Y11" s="64">
        <f t="shared" si="1"/>
        <v>4.2199144498688179</v>
      </c>
      <c r="Z11" s="64" t="e">
        <f t="shared" si="1"/>
        <v>#N/A</v>
      </c>
      <c r="AA11" s="64" t="e">
        <f t="shared" si="2"/>
        <v>#N/A</v>
      </c>
      <c r="AB11" s="64" t="e">
        <f t="shared" si="2"/>
        <v>#N/A</v>
      </c>
      <c r="AC11" s="64" t="e">
        <f t="shared" si="3"/>
        <v>#N/A</v>
      </c>
      <c r="AD11" s="64">
        <f t="shared" si="0"/>
        <v>7.4</v>
      </c>
    </row>
    <row r="12" spans="1:31" ht="15" thickBot="1">
      <c r="P12" s="73" t="s">
        <v>131</v>
      </c>
      <c r="Q12" s="73" t="s">
        <v>132</v>
      </c>
      <c r="R12" s="70">
        <v>4.6199144498688183</v>
      </c>
      <c r="S12" s="70">
        <v>61.034355872170622</v>
      </c>
      <c r="T12" s="67" t="s">
        <v>124</v>
      </c>
      <c r="U12" s="67">
        <v>2.4</v>
      </c>
      <c r="V12" s="67">
        <v>65.654270322039437</v>
      </c>
      <c r="W12" s="67">
        <v>58.5</v>
      </c>
      <c r="X12" s="67">
        <v>3.4605096182195703</v>
      </c>
      <c r="Y12" s="64">
        <f t="shared" si="1"/>
        <v>4.6199144498688183</v>
      </c>
      <c r="Z12" s="64" t="e">
        <f t="shared" si="1"/>
        <v>#N/A</v>
      </c>
      <c r="AA12" s="64" t="e">
        <f t="shared" si="2"/>
        <v>#N/A</v>
      </c>
      <c r="AB12" s="64" t="e">
        <f t="shared" si="2"/>
        <v>#N/A</v>
      </c>
      <c r="AC12" s="64" t="e">
        <f t="shared" si="3"/>
        <v>#N/A</v>
      </c>
      <c r="AD12" s="64">
        <f t="shared" si="0"/>
        <v>7.4</v>
      </c>
    </row>
    <row r="13" spans="1:31" ht="15" thickBot="1">
      <c r="L13" s="41"/>
      <c r="P13" s="73" t="s">
        <v>133</v>
      </c>
      <c r="Q13" s="73" t="s">
        <v>134</v>
      </c>
      <c r="R13" s="70">
        <v>5.0199144498688186</v>
      </c>
      <c r="S13" s="70">
        <v>60.634355872170616</v>
      </c>
      <c r="T13" s="67" t="s">
        <v>124</v>
      </c>
      <c r="U13" s="67">
        <v>2</v>
      </c>
      <c r="V13" s="67">
        <v>65.654270322039437</v>
      </c>
      <c r="W13" s="67">
        <v>58.5</v>
      </c>
      <c r="X13" s="67">
        <v>3.4605096182195703</v>
      </c>
      <c r="Y13" s="64">
        <f t="shared" si="1"/>
        <v>5.0199144498688186</v>
      </c>
      <c r="Z13" s="64" t="e">
        <f t="shared" si="1"/>
        <v>#N/A</v>
      </c>
      <c r="AA13" s="64" t="e">
        <f t="shared" si="2"/>
        <v>#N/A</v>
      </c>
      <c r="AB13" s="64" t="e">
        <f t="shared" si="2"/>
        <v>#N/A</v>
      </c>
      <c r="AC13" s="64" t="e">
        <f t="shared" si="3"/>
        <v>#N/A</v>
      </c>
      <c r="AD13" s="64">
        <f t="shared" si="0"/>
        <v>7.4</v>
      </c>
    </row>
    <row r="14" spans="1:31" ht="15" thickBot="1">
      <c r="P14" s="73" t="s">
        <v>135</v>
      </c>
      <c r="Q14" s="73" t="s">
        <v>136</v>
      </c>
      <c r="R14" s="70">
        <v>5.4199144498688181</v>
      </c>
      <c r="S14" s="70">
        <v>60.234355872170617</v>
      </c>
      <c r="T14" s="67" t="s">
        <v>124</v>
      </c>
      <c r="U14" s="67">
        <v>1.6</v>
      </c>
      <c r="V14" s="67">
        <v>65.654270322039437</v>
      </c>
      <c r="W14" s="67">
        <v>58.5</v>
      </c>
      <c r="X14" s="67">
        <v>3.4605096182195703</v>
      </c>
      <c r="Y14" s="64">
        <f t="shared" si="1"/>
        <v>5.4199144498688181</v>
      </c>
      <c r="Z14" s="64" t="e">
        <f t="shared" si="1"/>
        <v>#N/A</v>
      </c>
      <c r="AA14" s="64" t="e">
        <f t="shared" si="2"/>
        <v>#N/A</v>
      </c>
      <c r="AB14" s="64" t="e">
        <f t="shared" si="2"/>
        <v>#N/A</v>
      </c>
      <c r="AC14" s="64" t="e">
        <f t="shared" si="3"/>
        <v>#N/A</v>
      </c>
      <c r="AD14" s="64">
        <f t="shared" si="0"/>
        <v>7.4</v>
      </c>
    </row>
    <row r="15" spans="1:31" ht="15" thickBot="1">
      <c r="P15" s="73" t="s">
        <v>137</v>
      </c>
      <c r="Q15" s="73" t="s">
        <v>138</v>
      </c>
      <c r="R15" s="70">
        <v>5.6637234484113144</v>
      </c>
      <c r="S15" s="70">
        <v>58.461848342911679</v>
      </c>
      <c r="T15" s="67">
        <v>45.785862800341739</v>
      </c>
      <c r="U15" s="67">
        <v>0</v>
      </c>
      <c r="V15" s="67">
        <v>64.125571791322997</v>
      </c>
      <c r="W15" s="67">
        <v>57.2</v>
      </c>
      <c r="X15" s="67">
        <v>3.2668807159545978</v>
      </c>
      <c r="Y15" s="64">
        <f t="shared" si="1"/>
        <v>5.6637234484113144</v>
      </c>
      <c r="Z15" s="64" t="e">
        <f t="shared" si="1"/>
        <v>#N/A</v>
      </c>
      <c r="AA15" s="64" t="e">
        <f t="shared" si="2"/>
        <v>#N/A</v>
      </c>
      <c r="AB15" s="64" t="e">
        <f t="shared" si="2"/>
        <v>#N/A</v>
      </c>
      <c r="AC15" s="64" t="e">
        <f t="shared" si="3"/>
        <v>#N/A</v>
      </c>
      <c r="AD15" s="64">
        <f t="shared" si="0"/>
        <v>7.4</v>
      </c>
    </row>
    <row r="16" spans="1:31" ht="15" thickBot="1">
      <c r="P16" s="73" t="s">
        <v>139</v>
      </c>
      <c r="Q16" s="73" t="s">
        <v>116</v>
      </c>
      <c r="R16" s="70">
        <v>5.7100206235033761</v>
      </c>
      <c r="S16" s="70">
        <v>58.757906381818479</v>
      </c>
      <c r="T16" s="67">
        <v>45.790306758601744</v>
      </c>
      <c r="U16" s="67">
        <v>0</v>
      </c>
      <c r="V16" s="67">
        <v>64.467927005321854</v>
      </c>
      <c r="W16" s="67">
        <v>57.5</v>
      </c>
      <c r="X16" s="67">
        <v>3.2994462936139679</v>
      </c>
      <c r="Y16" s="64" t="e">
        <f t="shared" si="1"/>
        <v>#N/A</v>
      </c>
      <c r="Z16" s="64">
        <f t="shared" si="1"/>
        <v>5.7100206235033761</v>
      </c>
      <c r="AA16" s="64" t="e">
        <f t="shared" si="2"/>
        <v>#N/A</v>
      </c>
      <c r="AB16" s="64" t="e">
        <f t="shared" si="2"/>
        <v>#N/A</v>
      </c>
      <c r="AC16" s="64" t="e">
        <f t="shared" si="3"/>
        <v>#N/A</v>
      </c>
      <c r="AD16" s="64">
        <f t="shared" si="0"/>
        <v>7.4</v>
      </c>
    </row>
    <row r="17" spans="1:30" ht="15" thickBot="1">
      <c r="P17" s="73" t="s">
        <v>140</v>
      </c>
      <c r="Q17" s="73" t="s">
        <v>141</v>
      </c>
      <c r="R17" s="70">
        <v>5.8199144498688185</v>
      </c>
      <c r="S17" s="70">
        <v>59.834355872170619</v>
      </c>
      <c r="T17" s="67" t="s">
        <v>124</v>
      </c>
      <c r="U17" s="67">
        <v>1.2</v>
      </c>
      <c r="V17" s="67">
        <v>65.654270322039437</v>
      </c>
      <c r="W17" s="67">
        <v>58.5</v>
      </c>
      <c r="X17" s="67">
        <v>3.4605096182195703</v>
      </c>
      <c r="Y17" s="64">
        <f t="shared" si="1"/>
        <v>5.8199144498688185</v>
      </c>
      <c r="Z17" s="64" t="e">
        <f t="shared" si="1"/>
        <v>#N/A</v>
      </c>
      <c r="AA17" s="64" t="e">
        <f t="shared" si="2"/>
        <v>#N/A</v>
      </c>
      <c r="AB17" s="64" t="e">
        <f t="shared" si="2"/>
        <v>#N/A</v>
      </c>
      <c r="AC17" s="64" t="e">
        <f t="shared" si="3"/>
        <v>#N/A</v>
      </c>
      <c r="AD17" s="64">
        <f t="shared" si="0"/>
        <v>7.4</v>
      </c>
    </row>
    <row r="18" spans="1:30" ht="15" thickBot="1">
      <c r="P18" s="73" t="s">
        <v>142</v>
      </c>
      <c r="Q18" s="73" t="s">
        <v>143</v>
      </c>
      <c r="R18" s="70">
        <v>6.2199144498688179</v>
      </c>
      <c r="S18" s="70">
        <v>59.43435587217062</v>
      </c>
      <c r="T18" s="67" t="s">
        <v>124</v>
      </c>
      <c r="U18" s="67">
        <v>0.8</v>
      </c>
      <c r="V18" s="67">
        <v>65.654270322039437</v>
      </c>
      <c r="W18" s="67">
        <v>58.5</v>
      </c>
      <c r="X18" s="67">
        <v>3.4605096182195703</v>
      </c>
      <c r="Y18" s="64">
        <f t="shared" si="1"/>
        <v>6.2199144498688179</v>
      </c>
      <c r="Z18" s="64" t="e">
        <f t="shared" si="1"/>
        <v>#N/A</v>
      </c>
      <c r="AA18" s="64" t="e">
        <f t="shared" si="2"/>
        <v>#N/A</v>
      </c>
      <c r="AB18" s="64" t="e">
        <f t="shared" si="2"/>
        <v>#N/A</v>
      </c>
      <c r="AC18" s="64" t="e">
        <f t="shared" si="3"/>
        <v>#N/A</v>
      </c>
      <c r="AD18" s="64">
        <f t="shared" si="0"/>
        <v>7.4</v>
      </c>
    </row>
    <row r="19" spans="1:30" ht="15" thickBot="1">
      <c r="P19" s="73" t="s">
        <v>144</v>
      </c>
      <c r="Q19" s="73" t="s">
        <v>145</v>
      </c>
      <c r="R19" s="70">
        <v>6.4383562870528985</v>
      </c>
      <c r="S19" s="70">
        <v>59.00455952185952</v>
      </c>
      <c r="T19" s="67">
        <v>46.29974199887868</v>
      </c>
      <c r="U19" s="67">
        <v>0</v>
      </c>
      <c r="V19" s="67">
        <v>65.442915808912417</v>
      </c>
      <c r="W19" s="67">
        <v>58.5</v>
      </c>
      <c r="X19" s="67">
        <v>3.3345056484609961</v>
      </c>
      <c r="Y19" s="64">
        <f t="shared" si="1"/>
        <v>6.4383562870528985</v>
      </c>
      <c r="Z19" s="64" t="e">
        <f t="shared" si="1"/>
        <v>#N/A</v>
      </c>
      <c r="AA19" s="64" t="e">
        <f t="shared" si="2"/>
        <v>#N/A</v>
      </c>
      <c r="AB19" s="64" t="e">
        <f t="shared" si="2"/>
        <v>#N/A</v>
      </c>
      <c r="AC19" s="64" t="e">
        <f t="shared" si="3"/>
        <v>#N/A</v>
      </c>
      <c r="AD19" s="64">
        <f t="shared" si="0"/>
        <v>7.4</v>
      </c>
    </row>
    <row r="20" spans="1:30" ht="15" thickBot="1">
      <c r="P20" s="73" t="s">
        <v>146</v>
      </c>
      <c r="Q20" s="73" t="s">
        <v>147</v>
      </c>
      <c r="R20" s="70">
        <v>6.6199144498688183</v>
      </c>
      <c r="S20" s="70">
        <v>59.034355872170622</v>
      </c>
      <c r="T20" s="67" t="s">
        <v>124</v>
      </c>
      <c r="U20" s="67">
        <v>0.4</v>
      </c>
      <c r="V20" s="67">
        <v>65.654270322039437</v>
      </c>
      <c r="W20" s="67">
        <v>58.5</v>
      </c>
      <c r="X20" s="67">
        <v>3.4605096182195703</v>
      </c>
      <c r="Y20" s="64">
        <f t="shared" si="1"/>
        <v>6.6199144498688183</v>
      </c>
      <c r="Z20" s="64" t="e">
        <f t="shared" si="1"/>
        <v>#N/A</v>
      </c>
      <c r="AA20" s="64" t="e">
        <f t="shared" si="2"/>
        <v>#N/A</v>
      </c>
      <c r="AB20" s="64" t="e">
        <f t="shared" si="2"/>
        <v>#N/A</v>
      </c>
      <c r="AC20" s="64" t="e">
        <f t="shared" si="3"/>
        <v>#N/A</v>
      </c>
      <c r="AD20" s="64">
        <f t="shared" si="0"/>
        <v>7.4</v>
      </c>
    </row>
    <row r="21" spans="1:30" ht="15" thickBot="1">
      <c r="P21" s="73" t="s">
        <v>148</v>
      </c>
      <c r="Q21" s="73" t="s">
        <v>115</v>
      </c>
      <c r="R21" s="70">
        <v>7.0199144498688186</v>
      </c>
      <c r="S21" s="70">
        <v>58.634355872170616</v>
      </c>
      <c r="T21" s="67">
        <v>45.789395233012712</v>
      </c>
      <c r="U21" s="67">
        <v>0</v>
      </c>
      <c r="V21" s="67">
        <v>65.654270322039437</v>
      </c>
      <c r="W21" s="67">
        <v>58.5</v>
      </c>
      <c r="X21" s="67">
        <v>3.4605096182195703</v>
      </c>
      <c r="Y21" s="64">
        <f t="shared" si="1"/>
        <v>7.0199144498688186</v>
      </c>
      <c r="Z21" s="64" t="e">
        <f t="shared" si="1"/>
        <v>#N/A</v>
      </c>
      <c r="AA21" s="64" t="e">
        <f t="shared" si="2"/>
        <v>#N/A</v>
      </c>
      <c r="AB21" s="64" t="e">
        <f t="shared" si="2"/>
        <v>#N/A</v>
      </c>
      <c r="AC21" s="64" t="e">
        <f t="shared" si="3"/>
        <v>#N/A</v>
      </c>
      <c r="AD21" s="64">
        <f t="shared" si="0"/>
        <v>7.4</v>
      </c>
    </row>
    <row r="22" spans="1:30" ht="15" thickBot="1">
      <c r="P22" s="73" t="s">
        <v>149</v>
      </c>
      <c r="Q22" s="73" t="s">
        <v>118</v>
      </c>
      <c r="R22" s="70">
        <v>7.1976449911587554</v>
      </c>
      <c r="S22" s="70">
        <v>58.749693437312189</v>
      </c>
      <c r="T22" s="67">
        <v>45.789385281838634</v>
      </c>
      <c r="U22" s="67">
        <v>0</v>
      </c>
      <c r="V22" s="67">
        <v>65.947338428470943</v>
      </c>
      <c r="W22" s="67">
        <v>58.8</v>
      </c>
      <c r="X22" s="67">
        <v>3.4518268553553426</v>
      </c>
      <c r="Y22" s="64" t="e">
        <f t="shared" si="1"/>
        <v>#N/A</v>
      </c>
      <c r="Z22" s="64" t="e">
        <f t="shared" si="1"/>
        <v>#N/A</v>
      </c>
      <c r="AA22" s="64" t="e">
        <f t="shared" si="2"/>
        <v>#N/A</v>
      </c>
      <c r="AB22" s="64">
        <f t="shared" si="2"/>
        <v>7.1976449911587554</v>
      </c>
      <c r="AC22" s="64" t="e">
        <f t="shared" si="3"/>
        <v>#N/A</v>
      </c>
      <c r="AD22" s="64">
        <f t="shared" si="0"/>
        <v>7.4</v>
      </c>
    </row>
    <row r="23" spans="1:30" ht="15" thickBot="1">
      <c r="P23" s="73" t="s">
        <v>150</v>
      </c>
      <c r="Q23" s="73" t="s">
        <v>151</v>
      </c>
      <c r="R23" s="70">
        <v>7.4199144498688181</v>
      </c>
      <c r="S23" s="70">
        <v>58.234355872170617</v>
      </c>
      <c r="T23" s="67" t="s">
        <v>124</v>
      </c>
      <c r="U23" s="67">
        <v>-0.4</v>
      </c>
      <c r="V23" s="67">
        <v>65.654270322039437</v>
      </c>
      <c r="W23" s="67">
        <v>58.5</v>
      </c>
      <c r="X23" s="67">
        <v>3.4605096182195703</v>
      </c>
      <c r="Y23" s="64">
        <f t="shared" si="1"/>
        <v>7.4199144498688181</v>
      </c>
      <c r="Z23" s="64" t="e">
        <f t="shared" si="1"/>
        <v>#N/A</v>
      </c>
      <c r="AA23" s="64" t="e">
        <f t="shared" si="2"/>
        <v>#N/A</v>
      </c>
      <c r="AB23" s="64" t="e">
        <f t="shared" si="2"/>
        <v>#N/A</v>
      </c>
      <c r="AC23" s="64" t="e">
        <f t="shared" si="3"/>
        <v>#N/A</v>
      </c>
      <c r="AD23" s="64">
        <f t="shared" si="0"/>
        <v>7.4</v>
      </c>
    </row>
    <row r="24" spans="1:30" ht="15" thickBot="1">
      <c r="A24" s="24"/>
      <c r="P24" s="73" t="s">
        <v>152</v>
      </c>
      <c r="Q24" s="73" t="s">
        <v>153</v>
      </c>
      <c r="R24" s="70">
        <v>7.8089605488909219</v>
      </c>
      <c r="S24" s="70">
        <v>57.943279561085419</v>
      </c>
      <c r="T24" s="67">
        <v>45.151290201850863</v>
      </c>
      <c r="U24" s="67">
        <v>0</v>
      </c>
      <c r="V24" s="67">
        <v>65.752240109976341</v>
      </c>
      <c r="W24" s="67">
        <v>58.5</v>
      </c>
      <c r="X24" s="67">
        <v>3.2653012330644779</v>
      </c>
      <c r="Y24" s="64">
        <f t="shared" si="1"/>
        <v>7.8089605488909219</v>
      </c>
      <c r="Z24" s="64" t="e">
        <f t="shared" si="1"/>
        <v>#N/A</v>
      </c>
      <c r="AA24" s="64" t="e">
        <f t="shared" si="2"/>
        <v>#N/A</v>
      </c>
      <c r="AB24" s="64" t="e">
        <f t="shared" si="2"/>
        <v>#N/A</v>
      </c>
      <c r="AC24" s="64" t="e">
        <f t="shared" si="3"/>
        <v>#N/A</v>
      </c>
      <c r="AD24" s="64">
        <f t="shared" si="0"/>
        <v>7.4</v>
      </c>
    </row>
    <row r="25" spans="1:30" ht="15" thickBot="1">
      <c r="P25" s="73" t="s">
        <v>154</v>
      </c>
      <c r="Q25" s="73" t="s">
        <v>155</v>
      </c>
      <c r="R25" s="70">
        <v>7.8199144498688185</v>
      </c>
      <c r="S25" s="70">
        <v>57.834355872170619</v>
      </c>
      <c r="T25" s="67" t="s">
        <v>124</v>
      </c>
      <c r="U25" s="67">
        <v>-0.8</v>
      </c>
      <c r="V25" s="67">
        <v>65.654270322039437</v>
      </c>
      <c r="W25" s="67">
        <v>58.5</v>
      </c>
      <c r="X25" s="67">
        <v>3.4605096182195703</v>
      </c>
      <c r="Y25" s="64">
        <f t="shared" si="1"/>
        <v>7.8199144498688185</v>
      </c>
      <c r="Z25" s="64" t="e">
        <f t="shared" si="1"/>
        <v>#N/A</v>
      </c>
      <c r="AA25" s="64" t="e">
        <f t="shared" si="2"/>
        <v>#N/A</v>
      </c>
      <c r="AB25" s="64" t="e">
        <f t="shared" si="2"/>
        <v>#N/A</v>
      </c>
      <c r="AC25" s="64" t="e">
        <f t="shared" si="3"/>
        <v>#N/A</v>
      </c>
      <c r="AD25" s="64">
        <f t="shared" si="0"/>
        <v>7.4</v>
      </c>
    </row>
    <row r="26" spans="1:30" ht="15" thickBot="1">
      <c r="P26" s="73" t="s">
        <v>156</v>
      </c>
      <c r="Q26" s="73" t="s">
        <v>157</v>
      </c>
      <c r="R26" s="70">
        <v>8.2199144498688188</v>
      </c>
      <c r="S26" s="70">
        <v>57.43435587217062</v>
      </c>
      <c r="T26" s="67" t="s">
        <v>124</v>
      </c>
      <c r="U26" s="67">
        <v>-1.2</v>
      </c>
      <c r="V26" s="67">
        <v>65.654270322039437</v>
      </c>
      <c r="W26" s="67">
        <v>58.5</v>
      </c>
      <c r="X26" s="67">
        <v>3.4605096182195703</v>
      </c>
      <c r="Y26" s="64">
        <f t="shared" si="1"/>
        <v>8.2199144498688188</v>
      </c>
      <c r="Z26" s="64" t="e">
        <f t="shared" si="1"/>
        <v>#N/A</v>
      </c>
      <c r="AA26" s="64" t="e">
        <f t="shared" si="2"/>
        <v>#N/A</v>
      </c>
      <c r="AB26" s="64" t="e">
        <f t="shared" si="2"/>
        <v>#N/A</v>
      </c>
      <c r="AC26" s="64" t="e">
        <f t="shared" si="3"/>
        <v>#N/A</v>
      </c>
      <c r="AD26" s="64">
        <f t="shared" si="0"/>
        <v>7.4</v>
      </c>
    </row>
    <row r="27" spans="1:30" ht="15" thickBot="1">
      <c r="P27" s="73" t="s">
        <v>158</v>
      </c>
      <c r="Q27" s="73" t="s">
        <v>159</v>
      </c>
      <c r="R27" s="70">
        <v>8.3967080111629624</v>
      </c>
      <c r="S27" s="70">
        <v>58.042901486140018</v>
      </c>
      <c r="T27" s="67">
        <v>45.77728403528365</v>
      </c>
      <c r="U27" s="67">
        <v>0</v>
      </c>
      <c r="V27" s="67">
        <v>66.439609497302982</v>
      </c>
      <c r="W27" s="67">
        <v>58.5</v>
      </c>
      <c r="X27" s="67">
        <v>3.4348348375809512</v>
      </c>
      <c r="Y27" s="64">
        <f t="shared" si="1"/>
        <v>8.3967080111629624</v>
      </c>
      <c r="Z27" s="64" t="e">
        <f t="shared" si="1"/>
        <v>#N/A</v>
      </c>
      <c r="AA27" s="64" t="e">
        <f t="shared" si="2"/>
        <v>#N/A</v>
      </c>
      <c r="AB27" s="64" t="e">
        <f t="shared" si="2"/>
        <v>#N/A</v>
      </c>
      <c r="AC27" s="64" t="e">
        <f t="shared" si="3"/>
        <v>#N/A</v>
      </c>
      <c r="AD27" s="64">
        <f t="shared" si="0"/>
        <v>7.4</v>
      </c>
    </row>
    <row r="28" spans="1:30" ht="15" thickBot="1">
      <c r="P28" s="73" t="s">
        <v>160</v>
      </c>
      <c r="Q28" s="73" t="s">
        <v>161</v>
      </c>
      <c r="R28" s="70">
        <v>8.6199144498688192</v>
      </c>
      <c r="S28" s="70">
        <v>57.034355872170622</v>
      </c>
      <c r="T28" s="67" t="s">
        <v>124</v>
      </c>
      <c r="U28" s="67">
        <v>-1.6</v>
      </c>
      <c r="V28" s="67">
        <v>65.654270322039437</v>
      </c>
      <c r="W28" s="67">
        <v>58.5</v>
      </c>
      <c r="X28" s="67">
        <v>3.4605096182195703</v>
      </c>
      <c r="Y28" s="64">
        <f t="shared" si="1"/>
        <v>8.6199144498688192</v>
      </c>
      <c r="Z28" s="64" t="e">
        <f t="shared" si="1"/>
        <v>#N/A</v>
      </c>
      <c r="AA28" s="64" t="e">
        <f t="shared" si="2"/>
        <v>#N/A</v>
      </c>
      <c r="AB28" s="64" t="e">
        <f t="shared" si="2"/>
        <v>#N/A</v>
      </c>
      <c r="AC28" s="64" t="e">
        <f t="shared" si="3"/>
        <v>#N/A</v>
      </c>
      <c r="AD28" s="64">
        <f t="shared" si="0"/>
        <v>7.4</v>
      </c>
    </row>
    <row r="29" spans="1:30" ht="15" thickBot="1">
      <c r="P29" s="73" t="s">
        <v>162</v>
      </c>
      <c r="Q29" s="73" t="s">
        <v>163</v>
      </c>
      <c r="R29" s="70">
        <v>9.0199144498688177</v>
      </c>
      <c r="S29" s="70">
        <v>56.634355872170616</v>
      </c>
      <c r="T29" s="67" t="s">
        <v>124</v>
      </c>
      <c r="U29" s="67">
        <v>-2</v>
      </c>
      <c r="V29" s="67">
        <v>65.654270322039437</v>
      </c>
      <c r="W29" s="67">
        <v>58.5</v>
      </c>
      <c r="X29" s="67">
        <v>3.4605096182195703</v>
      </c>
      <c r="Y29" s="64">
        <f t="shared" si="1"/>
        <v>9.0199144498688177</v>
      </c>
      <c r="Z29" s="64" t="e">
        <f t="shared" si="1"/>
        <v>#N/A</v>
      </c>
      <c r="AA29" s="64" t="e">
        <f t="shared" si="2"/>
        <v>#N/A</v>
      </c>
      <c r="AB29" s="64" t="e">
        <f t="shared" si="2"/>
        <v>#N/A</v>
      </c>
      <c r="AC29" s="64" t="e">
        <f t="shared" si="3"/>
        <v>#N/A</v>
      </c>
      <c r="AD29" s="64">
        <f t="shared" si="0"/>
        <v>7.4</v>
      </c>
    </row>
    <row r="30" spans="1:30" ht="15" thickBot="1">
      <c r="P30" s="73" t="s">
        <v>164</v>
      </c>
      <c r="Q30" s="73" t="s">
        <v>165</v>
      </c>
      <c r="R30" s="70">
        <v>9.4199144498688181</v>
      </c>
      <c r="S30" s="70">
        <v>56.234355872170617</v>
      </c>
      <c r="T30" s="67" t="s">
        <v>124</v>
      </c>
      <c r="U30" s="67">
        <v>-2.4</v>
      </c>
      <c r="V30" s="67">
        <v>65.654270322039437</v>
      </c>
      <c r="W30" s="67">
        <v>58.5</v>
      </c>
      <c r="X30" s="67">
        <v>3.4605096182195703</v>
      </c>
      <c r="Y30" s="64">
        <f t="shared" si="1"/>
        <v>9.4199144498688181</v>
      </c>
      <c r="Z30" s="64" t="e">
        <f t="shared" si="1"/>
        <v>#N/A</v>
      </c>
      <c r="AA30" s="64" t="e">
        <f t="shared" si="2"/>
        <v>#N/A</v>
      </c>
      <c r="AB30" s="64" t="e">
        <f t="shared" si="2"/>
        <v>#N/A</v>
      </c>
      <c r="AC30" s="64" t="e">
        <f t="shared" si="3"/>
        <v>#N/A</v>
      </c>
      <c r="AD30" s="64">
        <f t="shared" si="0"/>
        <v>7.4</v>
      </c>
    </row>
    <row r="31" spans="1:30" ht="15" thickBot="1">
      <c r="P31" s="73" t="s">
        <v>166</v>
      </c>
      <c r="Q31" s="73" t="s">
        <v>167</v>
      </c>
      <c r="R31" s="70">
        <v>9.6129079309129803</v>
      </c>
      <c r="S31" s="70">
        <v>58.708287670424426</v>
      </c>
      <c r="T31" s="67">
        <v>45.790909132728849</v>
      </c>
      <c r="U31" s="67">
        <v>0</v>
      </c>
      <c r="V31" s="67">
        <v>68.321195601337408</v>
      </c>
      <c r="W31" s="67">
        <v>61</v>
      </c>
      <c r="X31" s="67">
        <v>3.5521306335112386</v>
      </c>
      <c r="Y31" s="64">
        <f t="shared" si="1"/>
        <v>9.6129079309129803</v>
      </c>
      <c r="Z31" s="64" t="e">
        <f t="shared" si="1"/>
        <v>#N/A</v>
      </c>
      <c r="AA31" s="64" t="e">
        <f t="shared" si="2"/>
        <v>#N/A</v>
      </c>
      <c r="AB31" s="64" t="e">
        <f t="shared" si="2"/>
        <v>#N/A</v>
      </c>
      <c r="AC31" s="64" t="e">
        <f t="shared" si="3"/>
        <v>#N/A</v>
      </c>
      <c r="AD31" s="64">
        <f t="shared" si="0"/>
        <v>7.4</v>
      </c>
    </row>
    <row r="32" spans="1:30" ht="15" thickBot="1">
      <c r="P32" s="73" t="s">
        <v>168</v>
      </c>
      <c r="Q32" s="73" t="s">
        <v>169</v>
      </c>
      <c r="R32" s="70">
        <v>9.8199144498688185</v>
      </c>
      <c r="S32" s="70">
        <v>55.834355872170619</v>
      </c>
      <c r="T32" s="67" t="s">
        <v>124</v>
      </c>
      <c r="U32" s="67">
        <v>-2.8</v>
      </c>
      <c r="V32" s="67">
        <v>65.654270322039437</v>
      </c>
      <c r="W32" s="67">
        <v>58.5</v>
      </c>
      <c r="X32" s="67">
        <v>3.4605096182195703</v>
      </c>
      <c r="Y32" s="64">
        <f t="shared" si="1"/>
        <v>9.8199144498688185</v>
      </c>
      <c r="Z32" s="64" t="e">
        <f t="shared" si="1"/>
        <v>#N/A</v>
      </c>
      <c r="AA32" s="64" t="e">
        <f t="shared" si="2"/>
        <v>#N/A</v>
      </c>
      <c r="AB32" s="64" t="e">
        <f t="shared" si="2"/>
        <v>#N/A</v>
      </c>
      <c r="AC32" s="64" t="e">
        <f t="shared" si="3"/>
        <v>#N/A</v>
      </c>
      <c r="AD32" s="64">
        <f t="shared" si="0"/>
        <v>7.4</v>
      </c>
    </row>
    <row r="33" spans="1:30" ht="15" thickBot="1">
      <c r="A33" s="41"/>
      <c r="P33" s="74" t="s">
        <v>170</v>
      </c>
      <c r="Q33" s="74" t="s">
        <v>119</v>
      </c>
      <c r="R33" s="71">
        <v>10.432404253176719</v>
      </c>
      <c r="S33" s="71">
        <v>58.414515978463051</v>
      </c>
      <c r="T33" s="68">
        <v>45.496358883631117</v>
      </c>
      <c r="U33" s="68">
        <v>0</v>
      </c>
      <c r="V33" s="68">
        <v>68.846920231639771</v>
      </c>
      <c r="W33" s="68">
        <v>61.8</v>
      </c>
      <c r="X33" s="68">
        <v>3.247670155801432</v>
      </c>
      <c r="Y33" s="64" t="e">
        <f t="shared" ref="Y33:AB40" si="4">IF(LEFT($Q33,2)=Y$6,$R33,NA())</f>
        <v>#N/A</v>
      </c>
      <c r="Z33" s="64" t="e">
        <f t="shared" si="4"/>
        <v>#N/A</v>
      </c>
      <c r="AA33" s="64" t="e">
        <f t="shared" si="4"/>
        <v>#N/A</v>
      </c>
      <c r="AB33" s="64" t="e">
        <f t="shared" si="4"/>
        <v>#N/A</v>
      </c>
      <c r="AC33" s="64">
        <f t="shared" si="3"/>
        <v>10.432404253176719</v>
      </c>
      <c r="AD33" s="64">
        <f t="shared" si="0"/>
        <v>7.4</v>
      </c>
    </row>
    <row r="34" spans="1:30" ht="15" thickBot="1">
      <c r="A34" s="41"/>
      <c r="P34" s="170"/>
      <c r="Q34" s="171"/>
      <c r="R34" s="53"/>
      <c r="Y34" s="64" t="e">
        <f t="shared" si="4"/>
        <v>#N/A</v>
      </c>
      <c r="Z34" s="64" t="e">
        <f t="shared" si="4"/>
        <v>#N/A</v>
      </c>
      <c r="AA34" s="64" t="e">
        <f t="shared" si="4"/>
        <v>#N/A</v>
      </c>
      <c r="AB34" s="64" t="e">
        <f t="shared" si="4"/>
        <v>#N/A</v>
      </c>
      <c r="AC34" s="64" t="e">
        <f t="shared" si="3"/>
        <v>#N/A</v>
      </c>
      <c r="AD34" s="64">
        <f t="shared" si="0"/>
        <v>7.4</v>
      </c>
    </row>
    <row r="35" spans="1:30" ht="15" thickBot="1">
      <c r="P35" s="75" t="s">
        <v>171</v>
      </c>
      <c r="Q35" s="76">
        <v>7.4</v>
      </c>
      <c r="R35" s="53"/>
      <c r="Y35" s="64" t="e">
        <f t="shared" si="4"/>
        <v>#N/A</v>
      </c>
      <c r="Z35" s="64" t="e">
        <f t="shared" si="4"/>
        <v>#N/A</v>
      </c>
      <c r="AA35" s="64" t="e">
        <f t="shared" si="4"/>
        <v>#N/A</v>
      </c>
      <c r="AB35" s="64" t="e">
        <f t="shared" si="4"/>
        <v>#N/A</v>
      </c>
      <c r="AC35" s="64" t="e">
        <f t="shared" si="3"/>
        <v>#N/A</v>
      </c>
      <c r="AD35" s="64">
        <f t="shared" si="0"/>
        <v>7.4</v>
      </c>
    </row>
    <row r="36" spans="1:30">
      <c r="P36" s="21"/>
      <c r="Q36" s="21"/>
      <c r="Y36" s="64" t="e">
        <f t="shared" si="4"/>
        <v>#N/A</v>
      </c>
      <c r="Z36" s="64" t="e">
        <f t="shared" si="4"/>
        <v>#N/A</v>
      </c>
      <c r="AA36" s="64" t="e">
        <f t="shared" si="4"/>
        <v>#N/A</v>
      </c>
      <c r="AB36" s="64" t="e">
        <f t="shared" si="4"/>
        <v>#N/A</v>
      </c>
      <c r="AC36" s="64" t="e">
        <f t="shared" si="3"/>
        <v>#N/A</v>
      </c>
      <c r="AD36" s="64">
        <f t="shared" si="0"/>
        <v>7.4</v>
      </c>
    </row>
    <row r="37" spans="1:30">
      <c r="Y37" s="64" t="e">
        <f t="shared" si="4"/>
        <v>#N/A</v>
      </c>
      <c r="Z37" s="64" t="e">
        <f t="shared" si="4"/>
        <v>#N/A</v>
      </c>
      <c r="AA37" s="64" t="e">
        <f t="shared" si="4"/>
        <v>#N/A</v>
      </c>
      <c r="AB37" s="64" t="e">
        <f t="shared" si="4"/>
        <v>#N/A</v>
      </c>
      <c r="AC37" s="64" t="e">
        <f t="shared" si="3"/>
        <v>#N/A</v>
      </c>
      <c r="AD37" s="64">
        <f t="shared" si="0"/>
        <v>7.4</v>
      </c>
    </row>
    <row r="38" spans="1:30" ht="33" customHeight="1">
      <c r="P38" s="414" t="s">
        <v>172</v>
      </c>
      <c r="Q38" s="415"/>
      <c r="R38" s="415"/>
      <c r="S38" s="415"/>
      <c r="T38" s="415"/>
      <c r="U38" s="415"/>
      <c r="V38" s="415"/>
      <c r="W38" s="416"/>
      <c r="Y38" s="64" t="e">
        <f t="shared" si="4"/>
        <v>#N/A</v>
      </c>
      <c r="Z38" s="64" t="e">
        <f t="shared" si="4"/>
        <v>#N/A</v>
      </c>
      <c r="AA38" s="64" t="e">
        <f t="shared" si="4"/>
        <v>#N/A</v>
      </c>
      <c r="AB38" s="64" t="e">
        <f t="shared" si="4"/>
        <v>#N/A</v>
      </c>
      <c r="AC38" s="64" t="e">
        <f t="shared" si="3"/>
        <v>#N/A</v>
      </c>
      <c r="AD38" s="64">
        <f t="shared" si="0"/>
        <v>7.4</v>
      </c>
    </row>
    <row r="39" spans="1:30">
      <c r="Y39" s="64" t="e">
        <f t="shared" si="4"/>
        <v>#N/A</v>
      </c>
      <c r="Z39" s="64" t="e">
        <f t="shared" si="4"/>
        <v>#N/A</v>
      </c>
      <c r="AA39" s="64" t="e">
        <f t="shared" si="4"/>
        <v>#N/A</v>
      </c>
      <c r="AB39" s="64" t="e">
        <f t="shared" si="4"/>
        <v>#N/A</v>
      </c>
      <c r="AC39" s="64" t="e">
        <f t="shared" si="3"/>
        <v>#N/A</v>
      </c>
      <c r="AD39" s="64">
        <f t="shared" si="0"/>
        <v>7.4</v>
      </c>
    </row>
    <row r="40" spans="1:30">
      <c r="Y40" s="64" t="e">
        <f t="shared" si="4"/>
        <v>#N/A</v>
      </c>
      <c r="Z40" s="64" t="e">
        <f t="shared" si="4"/>
        <v>#N/A</v>
      </c>
      <c r="AA40" s="64" t="e">
        <f t="shared" si="4"/>
        <v>#N/A</v>
      </c>
      <c r="AB40" s="64" t="e">
        <f t="shared" si="4"/>
        <v>#N/A</v>
      </c>
      <c r="AC40" s="64" t="e">
        <f t="shared" si="3"/>
        <v>#N/A</v>
      </c>
      <c r="AD40" s="64">
        <f t="shared" si="0"/>
        <v>7.4</v>
      </c>
    </row>
  </sheetData>
  <mergeCells count="1">
    <mergeCell ref="P38:W38"/>
  </mergeCells>
  <phoneticPr fontId="45" type="noConversion"/>
  <conditionalFormatting sqref="P7:X33">
    <cfRule type="containsText" dxfId="39" priority="6" operator="containsText" text="FS">
      <formula>NOT(ISERROR(SEARCH("FS",P7)))</formula>
    </cfRule>
    <cfRule type="beginsWith" dxfId="38" priority="7" operator="beginsWith" text="ST">
      <formula>LEFT(P7,LEN("ST"))="ST"</formula>
    </cfRule>
    <cfRule type="containsText" dxfId="37" priority="8" operator="containsText" text="CT">
      <formula>NOT(ISERROR(SEARCH("CT",P7)))</formula>
    </cfRule>
    <cfRule type="containsText" dxfId="36" priority="9" operator="containsText" text="LW">
      <formula>NOT(ISERROR(SEARCH("LW",P7)))</formula>
    </cfRule>
    <cfRule type="containsText" dxfId="35" priority="10" operator="containsText" text="BC">
      <formula>NOT(ISERROR(SEARCH("BC",P7)))</formula>
    </cfRule>
  </conditionalFormatting>
  <hyperlinks>
    <hyperlink ref="A2" location="Contents!A1" display="Return to Contents Page" xr:uid="{388DBDFE-F334-45D1-B243-E250FA895D5F}"/>
    <hyperlink ref="A3" location="'1. Executive Summary'!A1" display="Return to Chapter Contents" xr:uid="{BC5245B1-B5B9-4AD2-B450-9390459087F4}"/>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A6094-DD3F-477A-929F-E1F5B5464A6E}">
  <sheetPr codeName="Sheet8"/>
  <dimension ref="A1:R34"/>
  <sheetViews>
    <sheetView zoomScale="70" zoomScaleNormal="70" workbookViewId="0">
      <selection activeCell="A3" sqref="A3"/>
    </sheetView>
  </sheetViews>
  <sheetFormatPr defaultColWidth="8.88671875" defaultRowHeight="14.4"/>
  <cols>
    <col min="1" max="1" width="26.6640625" style="20" customWidth="1"/>
    <col min="2" max="15" width="8.88671875" style="20"/>
    <col min="16" max="16" width="39.109375" style="20" customWidth="1"/>
    <col min="17" max="17" width="14.109375" style="20" customWidth="1"/>
    <col min="18" max="16384" width="8.88671875" style="20"/>
  </cols>
  <sheetData>
    <row r="1" spans="1:18" s="40" customFormat="1" ht="21">
      <c r="A1" s="39" t="s">
        <v>16</v>
      </c>
    </row>
    <row r="2" spans="1:18">
      <c r="A2" s="37" t="s">
        <v>83</v>
      </c>
    </row>
    <row r="3" spans="1:18">
      <c r="A3" s="37" t="s">
        <v>84</v>
      </c>
    </row>
    <row r="4" spans="1:18">
      <c r="A4" s="36"/>
    </row>
    <row r="5" spans="1:18">
      <c r="B5" s="22"/>
    </row>
    <row r="6" spans="1:18" ht="15" thickBot="1">
      <c r="B6" s="23"/>
      <c r="P6" s="54"/>
      <c r="Q6"/>
    </row>
    <row r="7" spans="1:18" ht="24.6" thickBot="1">
      <c r="O7" s="55"/>
      <c r="P7" s="95"/>
      <c r="Q7" s="96" t="s">
        <v>173</v>
      </c>
      <c r="R7" s="53"/>
    </row>
    <row r="8" spans="1:18" ht="24.6" thickBot="1">
      <c r="O8" s="55"/>
      <c r="P8" s="78" t="s">
        <v>174</v>
      </c>
      <c r="Q8" s="125">
        <v>43.9</v>
      </c>
      <c r="R8" s="53"/>
    </row>
    <row r="9" spans="1:18" ht="23.4" thickBot="1">
      <c r="O9" s="55"/>
      <c r="P9" s="79" t="s">
        <v>175</v>
      </c>
      <c r="Q9" s="125">
        <v>-3.2</v>
      </c>
      <c r="R9" s="53"/>
    </row>
    <row r="10" spans="1:18" ht="24.6" thickBot="1">
      <c r="O10" s="55"/>
      <c r="P10" s="78" t="s">
        <v>176</v>
      </c>
      <c r="Q10" s="125">
        <v>40.699999999999996</v>
      </c>
      <c r="R10" s="53"/>
    </row>
    <row r="11" spans="1:18" ht="34.799999999999997" thickBot="1">
      <c r="O11" s="55"/>
      <c r="P11" s="79" t="s">
        <v>177</v>
      </c>
      <c r="Q11" s="125">
        <v>-3.2</v>
      </c>
      <c r="R11" s="53"/>
    </row>
    <row r="12" spans="1:18" ht="23.4" thickBot="1">
      <c r="O12" s="55"/>
      <c r="P12" s="79" t="s">
        <v>178</v>
      </c>
      <c r="Q12" s="125">
        <v>-0.9</v>
      </c>
      <c r="R12" s="53"/>
    </row>
    <row r="13" spans="1:18" ht="23.4" thickBot="1">
      <c r="J13" s="41"/>
      <c r="O13" s="55"/>
      <c r="P13" s="79" t="s">
        <v>179</v>
      </c>
      <c r="Q13" s="125">
        <v>2.3000000000000003</v>
      </c>
      <c r="R13" s="53"/>
    </row>
    <row r="14" spans="1:18" ht="23.4" thickBot="1">
      <c r="O14" s="55"/>
      <c r="P14" s="79" t="s">
        <v>180</v>
      </c>
      <c r="Q14" s="125">
        <v>0.4</v>
      </c>
      <c r="R14" s="53"/>
    </row>
    <row r="15" spans="1:18" ht="23.4" thickBot="1">
      <c r="O15" s="55"/>
      <c r="P15" s="79" t="s">
        <v>181</v>
      </c>
      <c r="Q15" s="125">
        <v>0.4</v>
      </c>
      <c r="R15" s="53"/>
    </row>
    <row r="16" spans="1:18" ht="34.799999999999997" thickBot="1">
      <c r="O16" s="55"/>
      <c r="P16" s="79" t="s">
        <v>182</v>
      </c>
      <c r="Q16" s="125">
        <v>0.9</v>
      </c>
      <c r="R16" s="53"/>
    </row>
    <row r="17" spans="1:18" ht="23.4" thickBot="1">
      <c r="O17" s="55"/>
      <c r="P17" s="79" t="s">
        <v>100</v>
      </c>
      <c r="Q17" s="125">
        <v>3.1</v>
      </c>
      <c r="R17" s="53"/>
    </row>
    <row r="18" spans="1:18" ht="24.6" thickBot="1">
      <c r="O18" s="55"/>
      <c r="P18" s="78" t="s">
        <v>183</v>
      </c>
      <c r="Q18" s="125">
        <v>43.699999999999989</v>
      </c>
      <c r="R18" s="53"/>
    </row>
    <row r="19" spans="1:18" ht="23.4" thickBot="1">
      <c r="O19" s="55"/>
      <c r="P19" s="79" t="s">
        <v>184</v>
      </c>
      <c r="Q19" s="125">
        <v>0.8</v>
      </c>
      <c r="R19" s="53"/>
    </row>
    <row r="20" spans="1:18" ht="24.6" thickBot="1">
      <c r="O20" s="55"/>
      <c r="P20" s="78" t="s">
        <v>185</v>
      </c>
      <c r="Q20" s="125">
        <v>44.499999999999986</v>
      </c>
      <c r="R20" s="53"/>
    </row>
    <row r="21" spans="1:18">
      <c r="P21" s="77" t="s">
        <v>104</v>
      </c>
      <c r="Q21" s="21"/>
    </row>
    <row r="25" spans="1:18">
      <c r="A25" s="24"/>
    </row>
    <row r="34" spans="1:1">
      <c r="A34" s="41"/>
    </row>
  </sheetData>
  <hyperlinks>
    <hyperlink ref="A2" location="Contents!A1" display="Return to Contents Page" xr:uid="{40B0693A-E36E-46DC-96C9-8A552F44525F}"/>
    <hyperlink ref="A3" location="'1. Executive Summary'!A1" display="Return to Chapter Contents" xr:uid="{34AC5DBF-7D75-4E2E-9ADA-63BADE0F5EEF}"/>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F204-E9CE-46D2-A322-0996004C8982}">
  <sheetPr codeName="Sheet32"/>
  <dimension ref="A1:AD42"/>
  <sheetViews>
    <sheetView zoomScale="85" zoomScaleNormal="85" workbookViewId="0">
      <selection activeCell="A3" sqref="A3"/>
    </sheetView>
  </sheetViews>
  <sheetFormatPr defaultColWidth="8.88671875" defaultRowHeight="14.4"/>
  <cols>
    <col min="1" max="1" width="26.6640625" style="20" customWidth="1"/>
    <col min="2" max="15" width="8.88671875" style="20"/>
    <col min="16" max="16" width="34.5546875" style="20" customWidth="1"/>
    <col min="17" max="17" width="26" style="20" customWidth="1"/>
    <col min="18" max="19" width="16.5546875" style="20" customWidth="1"/>
    <col min="20" max="20" width="20.109375" style="20" bestFit="1" customWidth="1"/>
    <col min="21" max="21" width="19.5546875" style="20" bestFit="1" customWidth="1"/>
    <col min="22" max="22" width="18.33203125" style="20" bestFit="1" customWidth="1"/>
    <col min="23" max="23" width="16.5546875" style="20" customWidth="1"/>
    <col min="24" max="24" width="15.6640625" style="20" customWidth="1"/>
    <col min="25" max="30" width="0.33203125" style="20" customWidth="1"/>
    <col min="31" max="31" width="15.6640625" style="20" customWidth="1"/>
    <col min="32" max="16384" width="8.88671875" style="20"/>
  </cols>
  <sheetData>
    <row r="1" spans="1:30" s="40" customFormat="1" ht="21">
      <c r="A1" s="39" t="s">
        <v>17</v>
      </c>
    </row>
    <row r="2" spans="1:30">
      <c r="A2" s="37" t="s">
        <v>83</v>
      </c>
    </row>
    <row r="3" spans="1:30">
      <c r="A3" s="37" t="s">
        <v>84</v>
      </c>
    </row>
    <row r="4" spans="1:30">
      <c r="A4" s="36"/>
    </row>
    <row r="5" spans="1:30" ht="15" thickBot="1">
      <c r="B5" s="22"/>
      <c r="P5" s="97"/>
      <c r="Q5" s="54"/>
      <c r="R5" s="54"/>
      <c r="S5" s="54"/>
      <c r="T5" s="54"/>
      <c r="U5" s="54"/>
      <c r="V5" s="54"/>
      <c r="W5" s="54"/>
    </row>
    <row r="6" spans="1:30" ht="36" thickBot="1">
      <c r="B6" s="23"/>
      <c r="O6" s="55"/>
      <c r="P6" s="98" t="s">
        <v>106</v>
      </c>
      <c r="Q6" s="99" t="s">
        <v>107</v>
      </c>
      <c r="R6" s="100" t="s">
        <v>108</v>
      </c>
      <c r="S6" s="100" t="s">
        <v>109</v>
      </c>
      <c r="T6" s="100" t="s">
        <v>110</v>
      </c>
      <c r="U6" s="100" t="s">
        <v>111</v>
      </c>
      <c r="V6" s="100" t="s">
        <v>112</v>
      </c>
      <c r="W6" s="101" t="s">
        <v>113</v>
      </c>
      <c r="X6" s="101" t="s">
        <v>114</v>
      </c>
      <c r="Y6" s="63" t="s">
        <v>115</v>
      </c>
      <c r="Z6" s="63" t="s">
        <v>116</v>
      </c>
      <c r="AA6" s="63" t="s">
        <v>117</v>
      </c>
      <c r="AB6" s="63" t="s">
        <v>118</v>
      </c>
      <c r="AC6" s="63" t="s">
        <v>119</v>
      </c>
      <c r="AD6" s="64" t="s">
        <v>120</v>
      </c>
    </row>
    <row r="7" spans="1:30" ht="15" thickBot="1">
      <c r="O7" s="55"/>
      <c r="P7" s="72" t="s">
        <v>121</v>
      </c>
      <c r="Q7" s="72" t="s">
        <v>117</v>
      </c>
      <c r="R7" s="69">
        <v>35.418151571456491</v>
      </c>
      <c r="S7" s="69">
        <v>29.330421066775912</v>
      </c>
      <c r="T7" s="66">
        <v>12.902968262489823</v>
      </c>
      <c r="U7" s="66">
        <v>0</v>
      </c>
      <c r="V7" s="66">
        <v>64.748572638232403</v>
      </c>
      <c r="W7" s="66">
        <v>57.2</v>
      </c>
      <c r="X7" s="66">
        <v>2.8436269022471534</v>
      </c>
      <c r="Y7" s="63" t="e">
        <f>IF(LEFT($Q7,2)=Y$6,$R7,NA())</f>
        <v>#N/A</v>
      </c>
      <c r="Z7" s="63" t="e">
        <f>IF(LEFT($Q7,2)=Z$6,$R7,NA())</f>
        <v>#N/A</v>
      </c>
      <c r="AA7" s="63">
        <f>IF(LEFT($Q7,2)=AA$6,$R7,NA())</f>
        <v>35.418151571456491</v>
      </c>
      <c r="AB7" s="63" t="e">
        <f>IF(LEFT($Q7,2)=AB$6,$R7,NA())</f>
        <v>#N/A</v>
      </c>
      <c r="AC7" s="63" t="e">
        <f>IF(LEFT($Q7,2)=AC$6,$R7,NA())</f>
        <v>#N/A</v>
      </c>
      <c r="AD7" s="63">
        <f t="shared" ref="AD7:AD40" si="0">$Q$39</f>
        <v>44.5</v>
      </c>
    </row>
    <row r="8" spans="1:30" ht="15" thickBot="1">
      <c r="O8" s="55"/>
      <c r="P8" s="73" t="s">
        <v>186</v>
      </c>
      <c r="Q8" s="73" t="s">
        <v>187</v>
      </c>
      <c r="R8" s="70">
        <v>39.276331516808803</v>
      </c>
      <c r="S8" s="70">
        <v>29.188262695968</v>
      </c>
      <c r="T8" s="67" t="s">
        <v>188</v>
      </c>
      <c r="U8" s="67">
        <v>4.4000000000000004</v>
      </c>
      <c r="V8" s="67">
        <v>68.464594212776802</v>
      </c>
      <c r="W8" s="67">
        <v>60.9</v>
      </c>
      <c r="X8" s="67">
        <v>3.3917854246037824</v>
      </c>
      <c r="Y8" s="63">
        <f t="shared" ref="Y8:Z37" si="1">IF(LEFT($Q8,2)=Y$6,$R8,NA())</f>
        <v>39.276331516808803</v>
      </c>
      <c r="Z8" s="63" t="e">
        <f t="shared" si="1"/>
        <v>#N/A</v>
      </c>
      <c r="AA8" s="63" t="e">
        <f t="shared" ref="AA8:AB37" si="2">IF(LEFT($Q8,2)=AA$6,$R8,NA())</f>
        <v>#N/A</v>
      </c>
      <c r="AB8" s="63" t="e">
        <f t="shared" si="2"/>
        <v>#N/A</v>
      </c>
      <c r="AC8" s="63" t="e">
        <f t="shared" ref="AC8:AC40" si="3">IF(LEFT($Q8,2)=AC$6,$R8,NA())</f>
        <v>#N/A</v>
      </c>
      <c r="AD8" s="63">
        <f t="shared" si="0"/>
        <v>44.5</v>
      </c>
    </row>
    <row r="9" spans="1:30" ht="15" thickBot="1">
      <c r="O9" s="55"/>
      <c r="P9" s="73" t="s">
        <v>189</v>
      </c>
      <c r="Q9" s="73" t="s">
        <v>190</v>
      </c>
      <c r="R9" s="70">
        <v>39.676331516808801</v>
      </c>
      <c r="S9" s="70">
        <v>28.788262695968001</v>
      </c>
      <c r="T9" s="67" t="s">
        <v>188</v>
      </c>
      <c r="U9" s="67">
        <v>4</v>
      </c>
      <c r="V9" s="67">
        <v>68.464594212776802</v>
      </c>
      <c r="W9" s="67">
        <v>60.9</v>
      </c>
      <c r="X9" s="67">
        <v>3.3917854246037824</v>
      </c>
      <c r="Y9" s="63">
        <f t="shared" si="1"/>
        <v>39.676331516808801</v>
      </c>
      <c r="Z9" s="63" t="e">
        <f t="shared" si="1"/>
        <v>#N/A</v>
      </c>
      <c r="AA9" s="63" t="e">
        <f t="shared" si="2"/>
        <v>#N/A</v>
      </c>
      <c r="AB9" s="63" t="e">
        <f t="shared" si="2"/>
        <v>#N/A</v>
      </c>
      <c r="AC9" s="63" t="e">
        <f t="shared" si="3"/>
        <v>#N/A</v>
      </c>
      <c r="AD9" s="63">
        <f t="shared" si="0"/>
        <v>44.5</v>
      </c>
    </row>
    <row r="10" spans="1:30" ht="15" thickBot="1">
      <c r="O10" s="55"/>
      <c r="P10" s="73" t="s">
        <v>122</v>
      </c>
      <c r="Q10" s="73" t="s">
        <v>123</v>
      </c>
      <c r="R10" s="70">
        <v>40.0763315168088</v>
      </c>
      <c r="S10" s="70">
        <v>28.388262695968002</v>
      </c>
      <c r="T10" s="67" t="s">
        <v>188</v>
      </c>
      <c r="U10" s="67">
        <v>3.6</v>
      </c>
      <c r="V10" s="67">
        <v>68.464594212776802</v>
      </c>
      <c r="W10" s="67">
        <v>60.9</v>
      </c>
      <c r="X10" s="67">
        <v>3.3917854246037824</v>
      </c>
      <c r="Y10" s="63">
        <f t="shared" si="1"/>
        <v>40.0763315168088</v>
      </c>
      <c r="Z10" s="63" t="e">
        <f t="shared" si="1"/>
        <v>#N/A</v>
      </c>
      <c r="AA10" s="63" t="e">
        <f t="shared" si="2"/>
        <v>#N/A</v>
      </c>
      <c r="AB10" s="63" t="e">
        <f t="shared" si="2"/>
        <v>#N/A</v>
      </c>
      <c r="AC10" s="63" t="e">
        <f t="shared" si="3"/>
        <v>#N/A</v>
      </c>
      <c r="AD10" s="63">
        <f t="shared" si="0"/>
        <v>44.5</v>
      </c>
    </row>
    <row r="11" spans="1:30" ht="15" thickBot="1">
      <c r="O11" s="55"/>
      <c r="P11" s="73" t="s">
        <v>125</v>
      </c>
      <c r="Q11" s="73" t="s">
        <v>126</v>
      </c>
      <c r="R11" s="70">
        <v>40.127149930924098</v>
      </c>
      <c r="S11" s="70">
        <v>25.831560585904306</v>
      </c>
      <c r="T11" s="67">
        <v>13.020447552802848</v>
      </c>
      <c r="U11" s="67">
        <v>0</v>
      </c>
      <c r="V11" s="67">
        <v>65.958710516828404</v>
      </c>
      <c r="W11" s="67">
        <v>60.9</v>
      </c>
      <c r="X11" s="67">
        <v>3.245360306066432</v>
      </c>
      <c r="Y11" s="63">
        <f t="shared" si="1"/>
        <v>40.127149930924098</v>
      </c>
      <c r="Z11" s="63" t="e">
        <f t="shared" si="1"/>
        <v>#N/A</v>
      </c>
      <c r="AA11" s="63" t="e">
        <f t="shared" si="2"/>
        <v>#N/A</v>
      </c>
      <c r="AB11" s="63" t="e">
        <f t="shared" si="2"/>
        <v>#N/A</v>
      </c>
      <c r="AC11" s="63" t="e">
        <f t="shared" si="3"/>
        <v>#N/A</v>
      </c>
      <c r="AD11" s="63">
        <f t="shared" si="0"/>
        <v>44.5</v>
      </c>
    </row>
    <row r="12" spans="1:30" ht="15" thickBot="1">
      <c r="O12" s="55"/>
      <c r="P12" s="73" t="s">
        <v>127</v>
      </c>
      <c r="Q12" s="73" t="s">
        <v>128</v>
      </c>
      <c r="R12" s="70">
        <v>40.476331516808798</v>
      </c>
      <c r="S12" s="70">
        <v>27.988262695968004</v>
      </c>
      <c r="T12" s="67" t="s">
        <v>188</v>
      </c>
      <c r="U12" s="67">
        <v>3.2</v>
      </c>
      <c r="V12" s="67">
        <v>68.464594212776802</v>
      </c>
      <c r="W12" s="67">
        <v>60.9</v>
      </c>
      <c r="X12" s="67">
        <v>3.3917854246037824</v>
      </c>
      <c r="Y12" s="63">
        <f t="shared" si="1"/>
        <v>40.476331516808798</v>
      </c>
      <c r="Z12" s="63" t="e">
        <f t="shared" si="1"/>
        <v>#N/A</v>
      </c>
      <c r="AA12" s="63" t="e">
        <f t="shared" si="2"/>
        <v>#N/A</v>
      </c>
      <c r="AB12" s="63" t="e">
        <f t="shared" si="2"/>
        <v>#N/A</v>
      </c>
      <c r="AC12" s="63" t="e">
        <f t="shared" si="3"/>
        <v>#N/A</v>
      </c>
      <c r="AD12" s="63">
        <f t="shared" si="0"/>
        <v>44.5</v>
      </c>
    </row>
    <row r="13" spans="1:30" ht="15" thickBot="1">
      <c r="L13" s="41"/>
      <c r="O13" s="55"/>
      <c r="P13" s="73" t="s">
        <v>129</v>
      </c>
      <c r="Q13" s="73" t="s">
        <v>130</v>
      </c>
      <c r="R13" s="70">
        <v>40.876331516808804</v>
      </c>
      <c r="S13" s="70">
        <v>27.588262695967998</v>
      </c>
      <c r="T13" s="67" t="s">
        <v>188</v>
      </c>
      <c r="U13" s="67">
        <v>2.8</v>
      </c>
      <c r="V13" s="67">
        <v>68.464594212776802</v>
      </c>
      <c r="W13" s="67">
        <v>60.9</v>
      </c>
      <c r="X13" s="67">
        <v>3.3917854246037824</v>
      </c>
      <c r="Y13" s="63">
        <f t="shared" si="1"/>
        <v>40.876331516808804</v>
      </c>
      <c r="Z13" s="63" t="e">
        <f t="shared" si="1"/>
        <v>#N/A</v>
      </c>
      <c r="AA13" s="63" t="e">
        <f t="shared" si="2"/>
        <v>#N/A</v>
      </c>
      <c r="AB13" s="63" t="e">
        <f t="shared" si="2"/>
        <v>#N/A</v>
      </c>
      <c r="AC13" s="63" t="e">
        <f t="shared" si="3"/>
        <v>#N/A</v>
      </c>
      <c r="AD13" s="63">
        <f t="shared" si="0"/>
        <v>44.5</v>
      </c>
    </row>
    <row r="14" spans="1:30" ht="15" thickBot="1">
      <c r="O14" s="55"/>
      <c r="P14" s="73" t="s">
        <v>139</v>
      </c>
      <c r="Q14" s="73" t="s">
        <v>116</v>
      </c>
      <c r="R14" s="70">
        <v>41.015912647849468</v>
      </c>
      <c r="S14" s="70">
        <v>27.182575530739364</v>
      </c>
      <c r="T14" s="67">
        <v>12.965611539568794</v>
      </c>
      <c r="U14" s="67">
        <v>0</v>
      </c>
      <c r="V14" s="67">
        <v>68.198488178588832</v>
      </c>
      <c r="W14" s="67">
        <v>60.4</v>
      </c>
      <c r="X14" s="67">
        <v>2.9791322954362984</v>
      </c>
      <c r="Y14" s="63" t="e">
        <f t="shared" si="1"/>
        <v>#N/A</v>
      </c>
      <c r="Z14" s="63">
        <f t="shared" si="1"/>
        <v>41.015912647849468</v>
      </c>
      <c r="AA14" s="63" t="e">
        <f t="shared" si="2"/>
        <v>#N/A</v>
      </c>
      <c r="AB14" s="63" t="e">
        <f t="shared" si="2"/>
        <v>#N/A</v>
      </c>
      <c r="AC14" s="63" t="e">
        <f t="shared" si="3"/>
        <v>#N/A</v>
      </c>
      <c r="AD14" s="63">
        <f t="shared" si="0"/>
        <v>44.5</v>
      </c>
    </row>
    <row r="15" spans="1:30" ht="15" thickBot="1">
      <c r="O15" s="55"/>
      <c r="P15" s="73" t="s">
        <v>131</v>
      </c>
      <c r="Q15" s="73" t="s">
        <v>132</v>
      </c>
      <c r="R15" s="70">
        <v>41.276331516808803</v>
      </c>
      <c r="S15" s="70">
        <v>27.188262695968</v>
      </c>
      <c r="T15" s="67" t="s">
        <v>188</v>
      </c>
      <c r="U15" s="67">
        <v>2.4</v>
      </c>
      <c r="V15" s="67">
        <v>68.464594212776802</v>
      </c>
      <c r="W15" s="67">
        <v>60.9</v>
      </c>
      <c r="X15" s="67">
        <v>3.3917854246037824</v>
      </c>
      <c r="Y15" s="63">
        <f t="shared" si="1"/>
        <v>41.276331516808803</v>
      </c>
      <c r="Z15" s="63" t="e">
        <f t="shared" si="1"/>
        <v>#N/A</v>
      </c>
      <c r="AA15" s="63" t="e">
        <f t="shared" si="2"/>
        <v>#N/A</v>
      </c>
      <c r="AB15" s="63" t="e">
        <f t="shared" si="2"/>
        <v>#N/A</v>
      </c>
      <c r="AC15" s="63" t="e">
        <f t="shared" si="3"/>
        <v>#N/A</v>
      </c>
      <c r="AD15" s="63">
        <f t="shared" si="0"/>
        <v>44.5</v>
      </c>
    </row>
    <row r="16" spans="1:30" ht="15" thickBot="1">
      <c r="O16" s="55"/>
      <c r="P16" s="73" t="s">
        <v>133</v>
      </c>
      <c r="Q16" s="73" t="s">
        <v>134</v>
      </c>
      <c r="R16" s="70">
        <v>41.676331516808801</v>
      </c>
      <c r="S16" s="70">
        <v>26.788262695968001</v>
      </c>
      <c r="T16" s="67" t="s">
        <v>188</v>
      </c>
      <c r="U16" s="67">
        <v>2</v>
      </c>
      <c r="V16" s="67">
        <v>68.464594212776802</v>
      </c>
      <c r="W16" s="67">
        <v>60.9</v>
      </c>
      <c r="X16" s="67">
        <v>3.3917854246037824</v>
      </c>
      <c r="Y16" s="63">
        <f t="shared" si="1"/>
        <v>41.676331516808801</v>
      </c>
      <c r="Z16" s="63" t="e">
        <f t="shared" si="1"/>
        <v>#N/A</v>
      </c>
      <c r="AA16" s="63" t="e">
        <f t="shared" si="2"/>
        <v>#N/A</v>
      </c>
      <c r="AB16" s="63" t="e">
        <f t="shared" si="2"/>
        <v>#N/A</v>
      </c>
      <c r="AC16" s="63" t="e">
        <f t="shared" si="3"/>
        <v>#N/A</v>
      </c>
      <c r="AD16" s="63">
        <f t="shared" si="0"/>
        <v>44.5</v>
      </c>
    </row>
    <row r="17" spans="1:30" ht="15" thickBot="1">
      <c r="O17" s="55"/>
      <c r="P17" s="73" t="s">
        <v>149</v>
      </c>
      <c r="Q17" s="73" t="s">
        <v>118</v>
      </c>
      <c r="R17" s="70">
        <v>41.722008897450493</v>
      </c>
      <c r="S17" s="70">
        <v>26.269437337406998</v>
      </c>
      <c r="T17" s="67">
        <v>12.956918032909346</v>
      </c>
      <c r="U17" s="67">
        <v>0</v>
      </c>
      <c r="V17" s="67">
        <v>67.991446234857492</v>
      </c>
      <c r="W17" s="67">
        <v>60.4</v>
      </c>
      <c r="X17" s="67">
        <v>3.2707604840957063</v>
      </c>
      <c r="Y17" s="63" t="e">
        <f t="shared" si="1"/>
        <v>#N/A</v>
      </c>
      <c r="Z17" s="63" t="e">
        <f t="shared" si="1"/>
        <v>#N/A</v>
      </c>
      <c r="AA17" s="63" t="e">
        <f t="shared" si="2"/>
        <v>#N/A</v>
      </c>
      <c r="AB17" s="63">
        <f t="shared" si="2"/>
        <v>41.722008897450493</v>
      </c>
      <c r="AC17" s="63" t="e">
        <f t="shared" si="3"/>
        <v>#N/A</v>
      </c>
      <c r="AD17" s="63">
        <f t="shared" si="0"/>
        <v>44.5</v>
      </c>
    </row>
    <row r="18" spans="1:30" ht="15" thickBot="1">
      <c r="O18" s="55"/>
      <c r="P18" s="73" t="s">
        <v>135</v>
      </c>
      <c r="Q18" s="73" t="s">
        <v>136</v>
      </c>
      <c r="R18" s="70">
        <v>42.0763315168088</v>
      </c>
      <c r="S18" s="70">
        <v>26.388262695968002</v>
      </c>
      <c r="T18" s="67" t="s">
        <v>188</v>
      </c>
      <c r="U18" s="67">
        <v>1.6</v>
      </c>
      <c r="V18" s="67">
        <v>68.464594212776802</v>
      </c>
      <c r="W18" s="67">
        <v>60.9</v>
      </c>
      <c r="X18" s="67">
        <v>3.3917854246037824</v>
      </c>
      <c r="Y18" s="63">
        <f t="shared" si="1"/>
        <v>42.0763315168088</v>
      </c>
      <c r="Z18" s="63" t="e">
        <f t="shared" si="1"/>
        <v>#N/A</v>
      </c>
      <c r="AA18" s="63" t="e">
        <f t="shared" si="2"/>
        <v>#N/A</v>
      </c>
      <c r="AB18" s="63" t="e">
        <f t="shared" si="2"/>
        <v>#N/A</v>
      </c>
      <c r="AC18" s="63" t="e">
        <f t="shared" si="3"/>
        <v>#N/A</v>
      </c>
      <c r="AD18" s="63">
        <f t="shared" si="0"/>
        <v>44.5</v>
      </c>
    </row>
    <row r="19" spans="1:30" ht="15" thickBot="1">
      <c r="O19" s="55"/>
      <c r="P19" s="73" t="s">
        <v>140</v>
      </c>
      <c r="Q19" s="73" t="s">
        <v>141</v>
      </c>
      <c r="R19" s="70">
        <v>42.476331516808798</v>
      </c>
      <c r="S19" s="70">
        <v>25.988262695968004</v>
      </c>
      <c r="T19" s="67" t="s">
        <v>188</v>
      </c>
      <c r="U19" s="67">
        <v>1.2</v>
      </c>
      <c r="V19" s="67">
        <v>68.464594212776802</v>
      </c>
      <c r="W19" s="67">
        <v>60.9</v>
      </c>
      <c r="X19" s="67">
        <v>3.3917854246037824</v>
      </c>
      <c r="Y19" s="63">
        <f t="shared" si="1"/>
        <v>42.476331516808798</v>
      </c>
      <c r="Z19" s="63" t="e">
        <f t="shared" si="1"/>
        <v>#N/A</v>
      </c>
      <c r="AA19" s="63" t="e">
        <f t="shared" si="2"/>
        <v>#N/A</v>
      </c>
      <c r="AB19" s="63" t="e">
        <f t="shared" si="2"/>
        <v>#N/A</v>
      </c>
      <c r="AC19" s="63" t="e">
        <f t="shared" si="3"/>
        <v>#N/A</v>
      </c>
      <c r="AD19" s="63">
        <f t="shared" si="0"/>
        <v>44.5</v>
      </c>
    </row>
    <row r="20" spans="1:30" ht="15" thickBot="1">
      <c r="O20" s="55"/>
      <c r="P20" s="73" t="s">
        <v>137</v>
      </c>
      <c r="Q20" s="73" t="s">
        <v>138</v>
      </c>
      <c r="R20" s="70">
        <v>42.870037247624701</v>
      </c>
      <c r="S20" s="70">
        <v>24.763422270017195</v>
      </c>
      <c r="T20" s="67">
        <v>12.979860665918377</v>
      </c>
      <c r="U20" s="67">
        <v>0</v>
      </c>
      <c r="V20" s="67">
        <v>67.633459517641896</v>
      </c>
      <c r="W20" s="67">
        <v>60.1</v>
      </c>
      <c r="X20" s="67">
        <v>3.3841167420916243</v>
      </c>
      <c r="Y20" s="63">
        <f t="shared" si="1"/>
        <v>42.870037247624701</v>
      </c>
      <c r="Z20" s="63" t="e">
        <f t="shared" si="1"/>
        <v>#N/A</v>
      </c>
      <c r="AA20" s="63" t="e">
        <f t="shared" si="2"/>
        <v>#N/A</v>
      </c>
      <c r="AB20" s="63" t="e">
        <f t="shared" si="2"/>
        <v>#N/A</v>
      </c>
      <c r="AC20" s="63" t="e">
        <f t="shared" si="3"/>
        <v>#N/A</v>
      </c>
      <c r="AD20" s="63">
        <f t="shared" si="0"/>
        <v>44.5</v>
      </c>
    </row>
    <row r="21" spans="1:30" ht="15" thickBot="1">
      <c r="O21" s="55"/>
      <c r="P21" s="73" t="s">
        <v>142</v>
      </c>
      <c r="Q21" s="73" t="s">
        <v>143</v>
      </c>
      <c r="R21" s="70">
        <v>42.876331516808804</v>
      </c>
      <c r="S21" s="70">
        <v>25.588262695967998</v>
      </c>
      <c r="T21" s="67" t="s">
        <v>188</v>
      </c>
      <c r="U21" s="67">
        <v>0.8</v>
      </c>
      <c r="V21" s="67">
        <v>68.464594212776802</v>
      </c>
      <c r="W21" s="67">
        <v>60.9</v>
      </c>
      <c r="X21" s="67">
        <v>3.3917854246037824</v>
      </c>
      <c r="Y21" s="63">
        <f t="shared" si="1"/>
        <v>42.876331516808804</v>
      </c>
      <c r="Z21" s="63" t="e">
        <f t="shared" si="1"/>
        <v>#N/A</v>
      </c>
      <c r="AA21" s="63" t="e">
        <f t="shared" si="2"/>
        <v>#N/A</v>
      </c>
      <c r="AB21" s="63" t="e">
        <f t="shared" si="2"/>
        <v>#N/A</v>
      </c>
      <c r="AC21" s="63" t="e">
        <f t="shared" si="3"/>
        <v>#N/A</v>
      </c>
      <c r="AD21" s="63">
        <f t="shared" si="0"/>
        <v>44.5</v>
      </c>
    </row>
    <row r="22" spans="1:30" ht="15" thickBot="1">
      <c r="O22" s="55"/>
      <c r="P22" s="73" t="s">
        <v>146</v>
      </c>
      <c r="Q22" s="73" t="s">
        <v>147</v>
      </c>
      <c r="R22" s="70">
        <v>43.276331516808803</v>
      </c>
      <c r="S22" s="70">
        <v>25.188262695968</v>
      </c>
      <c r="T22" s="67" t="s">
        <v>188</v>
      </c>
      <c r="U22" s="67">
        <v>0.4</v>
      </c>
      <c r="V22" s="67">
        <v>68.464594212776802</v>
      </c>
      <c r="W22" s="67">
        <v>60.9</v>
      </c>
      <c r="X22" s="67">
        <v>3.3917854246037824</v>
      </c>
      <c r="Y22" s="63">
        <f t="shared" si="1"/>
        <v>43.276331516808803</v>
      </c>
      <c r="Z22" s="63" t="e">
        <f t="shared" si="1"/>
        <v>#N/A</v>
      </c>
      <c r="AA22" s="63" t="e">
        <f t="shared" si="2"/>
        <v>#N/A</v>
      </c>
      <c r="AB22" s="63" t="e">
        <f t="shared" si="2"/>
        <v>#N/A</v>
      </c>
      <c r="AC22" s="63" t="e">
        <f t="shared" si="3"/>
        <v>#N/A</v>
      </c>
      <c r="AD22" s="63">
        <f t="shared" si="0"/>
        <v>44.5</v>
      </c>
    </row>
    <row r="23" spans="1:30" ht="15" thickBot="1">
      <c r="O23" s="55"/>
      <c r="P23" s="73" t="s">
        <v>148</v>
      </c>
      <c r="Q23" s="73" t="s">
        <v>115</v>
      </c>
      <c r="R23" s="70">
        <v>43.676331516808801</v>
      </c>
      <c r="S23" s="70">
        <v>24.788262695968001</v>
      </c>
      <c r="T23" s="67">
        <v>12.980804547008715</v>
      </c>
      <c r="U23" s="67">
        <v>0</v>
      </c>
      <c r="V23" s="67">
        <v>68.464594212776802</v>
      </c>
      <c r="W23" s="67">
        <v>60.9</v>
      </c>
      <c r="X23" s="67">
        <v>3.3917854246037824</v>
      </c>
      <c r="Y23" s="63">
        <f t="shared" si="1"/>
        <v>43.676331516808801</v>
      </c>
      <c r="Z23" s="63" t="e">
        <f t="shared" si="1"/>
        <v>#N/A</v>
      </c>
      <c r="AA23" s="63" t="e">
        <f t="shared" si="2"/>
        <v>#N/A</v>
      </c>
      <c r="AB23" s="63" t="e">
        <f t="shared" si="2"/>
        <v>#N/A</v>
      </c>
      <c r="AC23" s="63" t="e">
        <f t="shared" si="3"/>
        <v>#N/A</v>
      </c>
      <c r="AD23" s="63">
        <f t="shared" si="0"/>
        <v>44.5</v>
      </c>
    </row>
    <row r="24" spans="1:30" ht="15" thickBot="1">
      <c r="A24" s="24"/>
      <c r="O24" s="55"/>
      <c r="P24" s="73" t="s">
        <v>150</v>
      </c>
      <c r="Q24" s="73" t="s">
        <v>151</v>
      </c>
      <c r="R24" s="70">
        <v>44.0763315168088</v>
      </c>
      <c r="S24" s="70">
        <v>24.388262695968002</v>
      </c>
      <c r="T24" s="67" t="s">
        <v>188</v>
      </c>
      <c r="U24" s="67">
        <v>-0.4</v>
      </c>
      <c r="V24" s="67">
        <v>68.464594212776802</v>
      </c>
      <c r="W24" s="67">
        <v>60.9</v>
      </c>
      <c r="X24" s="67">
        <v>3.3917854246037824</v>
      </c>
      <c r="Y24" s="63">
        <f t="shared" si="1"/>
        <v>44.0763315168088</v>
      </c>
      <c r="Z24" s="63" t="e">
        <f t="shared" si="1"/>
        <v>#N/A</v>
      </c>
      <c r="AA24" s="63" t="e">
        <f t="shared" si="2"/>
        <v>#N/A</v>
      </c>
      <c r="AB24" s="63" t="e">
        <f t="shared" si="2"/>
        <v>#N/A</v>
      </c>
      <c r="AC24" s="63" t="e">
        <f t="shared" si="3"/>
        <v>#N/A</v>
      </c>
      <c r="AD24" s="63">
        <f t="shared" si="0"/>
        <v>44.5</v>
      </c>
    </row>
    <row r="25" spans="1:30" ht="15" thickBot="1">
      <c r="O25" s="55"/>
      <c r="P25" s="73" t="s">
        <v>154</v>
      </c>
      <c r="Q25" s="73" t="s">
        <v>155</v>
      </c>
      <c r="R25" s="70">
        <v>44.476331516808798</v>
      </c>
      <c r="S25" s="70">
        <v>23.988262695968004</v>
      </c>
      <c r="T25" s="67" t="s">
        <v>188</v>
      </c>
      <c r="U25" s="67">
        <v>-0.8</v>
      </c>
      <c r="V25" s="67">
        <v>68.464594212776802</v>
      </c>
      <c r="W25" s="67">
        <v>60.9</v>
      </c>
      <c r="X25" s="67">
        <v>3.3917854246037824</v>
      </c>
      <c r="Y25" s="63">
        <f t="shared" si="1"/>
        <v>44.476331516808798</v>
      </c>
      <c r="Z25" s="63" t="e">
        <f t="shared" si="1"/>
        <v>#N/A</v>
      </c>
      <c r="AA25" s="63" t="e">
        <f t="shared" si="2"/>
        <v>#N/A</v>
      </c>
      <c r="AB25" s="63" t="e">
        <f t="shared" si="2"/>
        <v>#N/A</v>
      </c>
      <c r="AC25" s="63" t="e">
        <f t="shared" si="3"/>
        <v>#N/A</v>
      </c>
      <c r="AD25" s="63">
        <f t="shared" si="0"/>
        <v>44.5</v>
      </c>
    </row>
    <row r="26" spans="1:30" ht="15" thickBot="1">
      <c r="O26" s="55"/>
      <c r="P26" s="73" t="s">
        <v>156</v>
      </c>
      <c r="Q26" s="73" t="s">
        <v>157</v>
      </c>
      <c r="R26" s="70">
        <v>44.876331516808804</v>
      </c>
      <c r="S26" s="70">
        <v>23.588262695967998</v>
      </c>
      <c r="T26" s="67" t="s">
        <v>188</v>
      </c>
      <c r="U26" s="67">
        <v>-1.2</v>
      </c>
      <c r="V26" s="67">
        <v>68.464594212776802</v>
      </c>
      <c r="W26" s="67">
        <v>60.9</v>
      </c>
      <c r="X26" s="67">
        <v>3.3917854246037824</v>
      </c>
      <c r="Y26" s="63">
        <f t="shared" si="1"/>
        <v>44.876331516808804</v>
      </c>
      <c r="Z26" s="63" t="e">
        <f t="shared" si="1"/>
        <v>#N/A</v>
      </c>
      <c r="AA26" s="63" t="e">
        <f t="shared" si="2"/>
        <v>#N/A</v>
      </c>
      <c r="AB26" s="63" t="e">
        <f t="shared" si="2"/>
        <v>#N/A</v>
      </c>
      <c r="AC26" s="63" t="e">
        <f t="shared" si="3"/>
        <v>#N/A</v>
      </c>
      <c r="AD26" s="63">
        <f t="shared" si="0"/>
        <v>44.5</v>
      </c>
    </row>
    <row r="27" spans="1:30" ht="15" thickBot="1">
      <c r="O27" s="55"/>
      <c r="P27" s="73" t="s">
        <v>158</v>
      </c>
      <c r="Q27" s="73" t="s">
        <v>159</v>
      </c>
      <c r="R27" s="70">
        <v>44.955460040322095</v>
      </c>
      <c r="S27" s="70">
        <v>24.266613750999895</v>
      </c>
      <c r="T27" s="67">
        <v>12.960983044111645</v>
      </c>
      <c r="U27" s="67">
        <v>0</v>
      </c>
      <c r="V27" s="67">
        <v>69.222073791321989</v>
      </c>
      <c r="W27" s="67">
        <v>60.9</v>
      </c>
      <c r="X27" s="67">
        <v>3.5353859623386672</v>
      </c>
      <c r="Y27" s="63">
        <f t="shared" si="1"/>
        <v>44.955460040322095</v>
      </c>
      <c r="Z27" s="63" t="e">
        <f t="shared" si="1"/>
        <v>#N/A</v>
      </c>
      <c r="AA27" s="63" t="e">
        <f t="shared" si="2"/>
        <v>#N/A</v>
      </c>
      <c r="AB27" s="63" t="e">
        <f t="shared" si="2"/>
        <v>#N/A</v>
      </c>
      <c r="AC27" s="63" t="e">
        <f t="shared" si="3"/>
        <v>#N/A</v>
      </c>
      <c r="AD27" s="63">
        <f t="shared" si="0"/>
        <v>44.5</v>
      </c>
    </row>
    <row r="28" spans="1:30" ht="15" thickBot="1">
      <c r="O28" s="55"/>
      <c r="P28" s="73" t="s">
        <v>160</v>
      </c>
      <c r="Q28" s="73" t="s">
        <v>161</v>
      </c>
      <c r="R28" s="70">
        <v>45.276331516808803</v>
      </c>
      <c r="S28" s="70">
        <v>23.188262695968</v>
      </c>
      <c r="T28" s="67" t="s">
        <v>188</v>
      </c>
      <c r="U28" s="67">
        <v>-1.6</v>
      </c>
      <c r="V28" s="67">
        <v>68.464594212776802</v>
      </c>
      <c r="W28" s="67">
        <v>60.9</v>
      </c>
      <c r="X28" s="67">
        <v>3.3917854246037824</v>
      </c>
      <c r="Y28" s="63">
        <f t="shared" si="1"/>
        <v>45.276331516808803</v>
      </c>
      <c r="Z28" s="63" t="e">
        <f t="shared" si="1"/>
        <v>#N/A</v>
      </c>
      <c r="AA28" s="63" t="e">
        <f t="shared" si="2"/>
        <v>#N/A</v>
      </c>
      <c r="AB28" s="63" t="e">
        <f t="shared" si="2"/>
        <v>#N/A</v>
      </c>
      <c r="AC28" s="63" t="e">
        <f t="shared" si="3"/>
        <v>#N/A</v>
      </c>
      <c r="AD28" s="63">
        <f t="shared" si="0"/>
        <v>44.5</v>
      </c>
    </row>
    <row r="29" spans="1:30" ht="15" thickBot="1">
      <c r="O29" s="55"/>
      <c r="P29" s="73" t="s">
        <v>162</v>
      </c>
      <c r="Q29" s="73" t="s">
        <v>163</v>
      </c>
      <c r="R29" s="70">
        <v>45.676331516808801</v>
      </c>
      <c r="S29" s="70">
        <v>22.788262695968001</v>
      </c>
      <c r="T29" s="67" t="s">
        <v>188</v>
      </c>
      <c r="U29" s="67">
        <v>-2</v>
      </c>
      <c r="V29" s="67">
        <v>68.464594212776802</v>
      </c>
      <c r="W29" s="67">
        <v>60.9</v>
      </c>
      <c r="X29" s="67">
        <v>3.3917854246037824</v>
      </c>
      <c r="Y29" s="63">
        <f t="shared" si="1"/>
        <v>45.676331516808801</v>
      </c>
      <c r="Z29" s="63" t="e">
        <f t="shared" si="1"/>
        <v>#N/A</v>
      </c>
      <c r="AA29" s="63" t="e">
        <f t="shared" si="2"/>
        <v>#N/A</v>
      </c>
      <c r="AB29" s="63" t="e">
        <f t="shared" si="2"/>
        <v>#N/A</v>
      </c>
      <c r="AC29" s="63" t="e">
        <f t="shared" si="3"/>
        <v>#N/A</v>
      </c>
      <c r="AD29" s="63">
        <f t="shared" si="0"/>
        <v>44.5</v>
      </c>
    </row>
    <row r="30" spans="1:30" ht="15" thickBot="1">
      <c r="O30" s="55"/>
      <c r="P30" s="73" t="s">
        <v>164</v>
      </c>
      <c r="Q30" s="73" t="s">
        <v>165</v>
      </c>
      <c r="R30" s="70">
        <v>46.0763315168088</v>
      </c>
      <c r="S30" s="70">
        <v>22.388262695968002</v>
      </c>
      <c r="T30" s="67" t="s">
        <v>188</v>
      </c>
      <c r="U30" s="67">
        <v>-2.4</v>
      </c>
      <c r="V30" s="67">
        <v>68.464594212776802</v>
      </c>
      <c r="W30" s="67">
        <v>60.9</v>
      </c>
      <c r="X30" s="67">
        <v>3.3917854246037824</v>
      </c>
      <c r="Y30" s="63">
        <f t="shared" si="1"/>
        <v>46.0763315168088</v>
      </c>
      <c r="Z30" s="63" t="e">
        <f t="shared" si="1"/>
        <v>#N/A</v>
      </c>
      <c r="AA30" s="63" t="e">
        <f t="shared" si="2"/>
        <v>#N/A</v>
      </c>
      <c r="AB30" s="63" t="e">
        <f t="shared" si="2"/>
        <v>#N/A</v>
      </c>
      <c r="AC30" s="63" t="e">
        <f t="shared" si="3"/>
        <v>#N/A</v>
      </c>
      <c r="AD30" s="63">
        <f t="shared" si="0"/>
        <v>44.5</v>
      </c>
    </row>
    <row r="31" spans="1:30" ht="15" thickBot="1">
      <c r="O31" s="55"/>
      <c r="P31" s="73" t="s">
        <v>168</v>
      </c>
      <c r="Q31" s="73" t="s">
        <v>169</v>
      </c>
      <c r="R31" s="70">
        <v>46.476331516808798</v>
      </c>
      <c r="S31" s="70">
        <v>21.988262695968004</v>
      </c>
      <c r="T31" s="67" t="s">
        <v>188</v>
      </c>
      <c r="U31" s="67">
        <v>-2.8</v>
      </c>
      <c r="V31" s="67">
        <v>68.464594212776802</v>
      </c>
      <c r="W31" s="67">
        <v>60.9</v>
      </c>
      <c r="X31" s="67">
        <v>3.3917854246037824</v>
      </c>
      <c r="Y31" s="63">
        <f t="shared" si="1"/>
        <v>46.476331516808798</v>
      </c>
      <c r="Z31" s="63" t="e">
        <f t="shared" si="1"/>
        <v>#N/A</v>
      </c>
      <c r="AA31" s="63" t="e">
        <f t="shared" si="2"/>
        <v>#N/A</v>
      </c>
      <c r="AB31" s="63" t="e">
        <f t="shared" si="2"/>
        <v>#N/A</v>
      </c>
      <c r="AC31" s="63" t="e">
        <f t="shared" si="3"/>
        <v>#N/A</v>
      </c>
      <c r="AD31" s="63">
        <f t="shared" si="0"/>
        <v>44.5</v>
      </c>
    </row>
    <row r="32" spans="1:30" ht="15" thickBot="1">
      <c r="O32" s="55"/>
      <c r="P32" s="73" t="s">
        <v>191</v>
      </c>
      <c r="Q32" s="73" t="s">
        <v>192</v>
      </c>
      <c r="R32" s="70">
        <v>46.876331516808804</v>
      </c>
      <c r="S32" s="70">
        <v>21.588262695967998</v>
      </c>
      <c r="T32" s="67" t="s">
        <v>188</v>
      </c>
      <c r="U32" s="67">
        <v>-3.2</v>
      </c>
      <c r="V32" s="67">
        <v>68.464594212776802</v>
      </c>
      <c r="W32" s="67">
        <v>60.9</v>
      </c>
      <c r="X32" s="67">
        <v>3.3917854246037824</v>
      </c>
      <c r="Y32" s="63">
        <f t="shared" si="1"/>
        <v>46.876331516808804</v>
      </c>
      <c r="Z32" s="63" t="e">
        <f t="shared" si="1"/>
        <v>#N/A</v>
      </c>
      <c r="AA32" s="63" t="e">
        <f t="shared" si="2"/>
        <v>#N/A</v>
      </c>
      <c r="AB32" s="63" t="e">
        <f t="shared" si="2"/>
        <v>#N/A</v>
      </c>
      <c r="AC32" s="63" t="e">
        <f t="shared" si="3"/>
        <v>#N/A</v>
      </c>
      <c r="AD32" s="63">
        <f t="shared" si="0"/>
        <v>44.5</v>
      </c>
    </row>
    <row r="33" spans="1:30" ht="15" thickBot="1">
      <c r="O33" s="55"/>
      <c r="P33" s="73" t="s">
        <v>166</v>
      </c>
      <c r="Q33" s="73" t="s">
        <v>167</v>
      </c>
      <c r="R33" s="70">
        <v>46.988589675736996</v>
      </c>
      <c r="S33" s="70">
        <v>24.837943547869706</v>
      </c>
      <c r="T33" s="67">
        <v>12.982692309189385</v>
      </c>
      <c r="U33" s="67">
        <v>0</v>
      </c>
      <c r="V33" s="67">
        <v>71.826533223606702</v>
      </c>
      <c r="W33" s="67">
        <v>64.2</v>
      </c>
      <c r="X33" s="67">
        <v>3.5590420185012919</v>
      </c>
      <c r="Y33" s="63">
        <f t="shared" si="1"/>
        <v>46.988589675736996</v>
      </c>
      <c r="Z33" s="63" t="e">
        <f t="shared" si="1"/>
        <v>#N/A</v>
      </c>
      <c r="AA33" s="63" t="e">
        <f t="shared" si="2"/>
        <v>#N/A</v>
      </c>
      <c r="AB33" s="63" t="e">
        <f t="shared" si="2"/>
        <v>#N/A</v>
      </c>
      <c r="AC33" s="63" t="e">
        <f t="shared" si="3"/>
        <v>#N/A</v>
      </c>
      <c r="AD33" s="63">
        <f t="shared" si="0"/>
        <v>44.5</v>
      </c>
    </row>
    <row r="34" spans="1:30" ht="15" thickBot="1">
      <c r="O34" s="55"/>
      <c r="P34" s="73" t="s">
        <v>193</v>
      </c>
      <c r="Q34" s="73" t="s">
        <v>194</v>
      </c>
      <c r="R34" s="70">
        <v>47.276331516808803</v>
      </c>
      <c r="S34" s="70">
        <v>21.188262695968</v>
      </c>
      <c r="T34" s="67" t="s">
        <v>188</v>
      </c>
      <c r="U34" s="67">
        <v>-3.6</v>
      </c>
      <c r="V34" s="67">
        <v>68.464594212776802</v>
      </c>
      <c r="W34" s="67">
        <v>60.9</v>
      </c>
      <c r="X34" s="67">
        <v>3.3917854246037824</v>
      </c>
      <c r="Y34" s="63">
        <f t="shared" si="1"/>
        <v>47.276331516808803</v>
      </c>
      <c r="Z34" s="63" t="e">
        <f t="shared" si="1"/>
        <v>#N/A</v>
      </c>
      <c r="AA34" s="63" t="e">
        <f t="shared" si="2"/>
        <v>#N/A</v>
      </c>
      <c r="AB34" s="63" t="e">
        <f t="shared" si="2"/>
        <v>#N/A</v>
      </c>
      <c r="AC34" s="63" t="e">
        <f t="shared" si="3"/>
        <v>#N/A</v>
      </c>
      <c r="AD34" s="63">
        <f t="shared" si="0"/>
        <v>44.5</v>
      </c>
    </row>
    <row r="35" spans="1:30" ht="15" thickBot="1">
      <c r="O35" s="55"/>
      <c r="P35" s="73" t="s">
        <v>195</v>
      </c>
      <c r="Q35" s="73" t="s">
        <v>196</v>
      </c>
      <c r="R35" s="70">
        <v>47.676331516808801</v>
      </c>
      <c r="S35" s="70">
        <v>20.788262695968001</v>
      </c>
      <c r="T35" s="67" t="s">
        <v>188</v>
      </c>
      <c r="U35" s="67">
        <v>-4</v>
      </c>
      <c r="V35" s="67">
        <v>68.464594212776802</v>
      </c>
      <c r="W35" s="67">
        <v>60.9</v>
      </c>
      <c r="X35" s="67">
        <v>3.3917854246037824</v>
      </c>
      <c r="Y35" s="63">
        <f t="shared" si="1"/>
        <v>47.676331516808801</v>
      </c>
      <c r="Z35" s="63" t="e">
        <f t="shared" si="1"/>
        <v>#N/A</v>
      </c>
      <c r="AA35" s="63" t="e">
        <f t="shared" si="2"/>
        <v>#N/A</v>
      </c>
      <c r="AB35" s="63" t="e">
        <f t="shared" si="2"/>
        <v>#N/A</v>
      </c>
      <c r="AC35" s="63" t="e">
        <f t="shared" si="3"/>
        <v>#N/A</v>
      </c>
      <c r="AD35" s="63">
        <f t="shared" si="0"/>
        <v>44.5</v>
      </c>
    </row>
    <row r="36" spans="1:30" ht="15" thickBot="1">
      <c r="O36" s="55"/>
      <c r="P36" s="73" t="s">
        <v>197</v>
      </c>
      <c r="Q36" s="73" t="s">
        <v>198</v>
      </c>
      <c r="R36" s="70">
        <v>48.0763315168088</v>
      </c>
      <c r="S36" s="70">
        <v>20.388262695968002</v>
      </c>
      <c r="T36" s="67" t="s">
        <v>188</v>
      </c>
      <c r="U36" s="67">
        <v>-4.4000000000000004</v>
      </c>
      <c r="V36" s="67">
        <v>68.464594212776802</v>
      </c>
      <c r="W36" s="67">
        <v>60.9</v>
      </c>
      <c r="X36" s="67">
        <v>3.3917854246037824</v>
      </c>
      <c r="Y36" s="63">
        <f t="shared" si="1"/>
        <v>48.0763315168088</v>
      </c>
      <c r="Z36" s="63" t="e">
        <f t="shared" si="1"/>
        <v>#N/A</v>
      </c>
      <c r="AA36" s="63" t="e">
        <f t="shared" si="2"/>
        <v>#N/A</v>
      </c>
      <c r="AB36" s="63" t="e">
        <f t="shared" si="2"/>
        <v>#N/A</v>
      </c>
      <c r="AC36" s="63" t="e">
        <f t="shared" si="3"/>
        <v>#N/A</v>
      </c>
      <c r="AD36" s="63">
        <f t="shared" si="0"/>
        <v>44.5</v>
      </c>
    </row>
    <row r="37" spans="1:30" ht="15" thickBot="1">
      <c r="P37" s="74" t="s">
        <v>170</v>
      </c>
      <c r="Q37" s="74" t="s">
        <v>119</v>
      </c>
      <c r="R37" s="71">
        <v>48.178420708465339</v>
      </c>
      <c r="S37" s="71">
        <v>23.259065022158083</v>
      </c>
      <c r="T37" s="68">
        <v>12.116206158693554</v>
      </c>
      <c r="U37" s="68">
        <v>0</v>
      </c>
      <c r="V37" s="68">
        <v>71.437485730623422</v>
      </c>
      <c r="W37" s="68">
        <v>64.400000000000006</v>
      </c>
      <c r="X37" s="68">
        <v>3.0409677226172791</v>
      </c>
      <c r="Y37" s="63" t="e">
        <f t="shared" si="1"/>
        <v>#N/A</v>
      </c>
      <c r="Z37" s="63" t="e">
        <f t="shared" si="1"/>
        <v>#N/A</v>
      </c>
      <c r="AA37" s="63" t="e">
        <f t="shared" si="2"/>
        <v>#N/A</v>
      </c>
      <c r="AB37" s="63" t="e">
        <f t="shared" si="2"/>
        <v>#N/A</v>
      </c>
      <c r="AC37" s="63">
        <f t="shared" si="3"/>
        <v>48.178420708465339</v>
      </c>
      <c r="AD37" s="63">
        <f t="shared" si="0"/>
        <v>44.5</v>
      </c>
    </row>
    <row r="38" spans="1:30" ht="15" thickBot="1">
      <c r="A38" s="41"/>
      <c r="P38" s="54"/>
      <c r="Q38" s="54"/>
      <c r="Y38" s="63" t="e">
        <f t="shared" ref="Y38:AB40" si="4">IF(LEFT($Q38,2)=Y$6,$R38,NA())</f>
        <v>#N/A</v>
      </c>
      <c r="Z38" s="63" t="e">
        <f t="shared" si="4"/>
        <v>#N/A</v>
      </c>
      <c r="AA38" s="63" t="e">
        <f t="shared" si="4"/>
        <v>#N/A</v>
      </c>
      <c r="AB38" s="63" t="e">
        <f t="shared" si="4"/>
        <v>#N/A</v>
      </c>
      <c r="AC38" s="63" t="e">
        <f t="shared" si="3"/>
        <v>#N/A</v>
      </c>
      <c r="AD38" s="63">
        <f t="shared" si="0"/>
        <v>44.5</v>
      </c>
    </row>
    <row r="39" spans="1:30" ht="15" thickBot="1">
      <c r="O39" s="55"/>
      <c r="P39" s="75" t="s">
        <v>171</v>
      </c>
      <c r="Q39" s="76">
        <v>44.5</v>
      </c>
      <c r="R39" s="53"/>
      <c r="Y39" s="63" t="e">
        <f t="shared" si="4"/>
        <v>#N/A</v>
      </c>
      <c r="Z39" s="63" t="e">
        <f t="shared" si="4"/>
        <v>#N/A</v>
      </c>
      <c r="AA39" s="63" t="e">
        <f t="shared" si="4"/>
        <v>#N/A</v>
      </c>
      <c r="AB39" s="63" t="e">
        <f t="shared" si="4"/>
        <v>#N/A</v>
      </c>
      <c r="AC39" s="63" t="e">
        <f t="shared" si="3"/>
        <v>#N/A</v>
      </c>
      <c r="AD39" s="63">
        <f t="shared" si="0"/>
        <v>44.5</v>
      </c>
    </row>
    <row r="40" spans="1:30">
      <c r="P40" s="21"/>
      <c r="Q40" s="21"/>
      <c r="Y40" s="63" t="e">
        <f t="shared" si="4"/>
        <v>#N/A</v>
      </c>
      <c r="Z40" s="63" t="e">
        <f t="shared" si="4"/>
        <v>#N/A</v>
      </c>
      <c r="AA40" s="63" t="e">
        <f t="shared" si="4"/>
        <v>#N/A</v>
      </c>
      <c r="AB40" s="63" t="e">
        <f t="shared" si="4"/>
        <v>#N/A</v>
      </c>
      <c r="AC40" s="63" t="e">
        <f t="shared" si="3"/>
        <v>#N/A</v>
      </c>
      <c r="AD40" s="63">
        <f t="shared" si="0"/>
        <v>44.5</v>
      </c>
    </row>
    <row r="42" spans="1:30" ht="30.6" customHeight="1">
      <c r="P42" s="414" t="s">
        <v>172</v>
      </c>
      <c r="Q42" s="415"/>
      <c r="R42" s="415"/>
      <c r="S42" s="415"/>
      <c r="T42" s="415"/>
      <c r="U42" s="415"/>
      <c r="V42" s="415"/>
      <c r="W42" s="416"/>
    </row>
  </sheetData>
  <mergeCells count="1">
    <mergeCell ref="P42:W42"/>
  </mergeCells>
  <phoneticPr fontId="45" type="noConversion"/>
  <conditionalFormatting sqref="P7:W37">
    <cfRule type="containsText" dxfId="34" priority="6" operator="containsText" text="FS">
      <formula>NOT(ISERROR(SEARCH("FS",P7)))</formula>
    </cfRule>
    <cfRule type="beginsWith" dxfId="33" priority="7" operator="beginsWith" text="ST">
      <formula>LEFT(P7,LEN("ST"))="ST"</formula>
    </cfRule>
    <cfRule type="containsText" dxfId="32" priority="8" operator="containsText" text="CT">
      <formula>NOT(ISERROR(SEARCH("CT",P7)))</formula>
    </cfRule>
    <cfRule type="containsText" dxfId="31" priority="9" operator="containsText" text="LW">
      <formula>NOT(ISERROR(SEARCH("LW",P7)))</formula>
    </cfRule>
    <cfRule type="containsText" dxfId="30" priority="10" operator="containsText" text="BC">
      <formula>NOT(ISERROR(SEARCH("BC",P7)))</formula>
    </cfRule>
  </conditionalFormatting>
  <conditionalFormatting sqref="X7:X37">
    <cfRule type="containsText" dxfId="29" priority="1" operator="containsText" text="FS">
      <formula>NOT(ISERROR(SEARCH("FS",X7)))</formula>
    </cfRule>
    <cfRule type="beginsWith" dxfId="28" priority="2" operator="beginsWith" text="ST">
      <formula>LEFT(X7,LEN("ST"))="ST"</formula>
    </cfRule>
    <cfRule type="containsText" dxfId="27" priority="3" operator="containsText" text="CT">
      <formula>NOT(ISERROR(SEARCH("CT",X7)))</formula>
    </cfRule>
    <cfRule type="containsText" dxfId="26" priority="4" operator="containsText" text="LW">
      <formula>NOT(ISERROR(SEARCH("LW",X7)))</formula>
    </cfRule>
    <cfRule type="containsText" dxfId="25" priority="5" operator="containsText" text="BC">
      <formula>NOT(ISERROR(SEARCH("BC",X7)))</formula>
    </cfRule>
  </conditionalFormatting>
  <hyperlinks>
    <hyperlink ref="A2" location="Contents!A1" display="Return to Contents Page" xr:uid="{2FB5AD62-3363-4E14-811F-133D09E8E8D8}"/>
    <hyperlink ref="A3" location="'1. Executive Summary'!A1" display="Return to Chapter Contents" xr:uid="{D897E7CA-5E2A-46DE-B569-FB2EE76D2FF3}"/>
  </hyperlinks>
  <pageMargins left="0.7" right="0.7" top="0.75" bottom="0.75" header="0.3" footer="0.3"/>
  <pageSetup paperSize="9"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75EC-F2F6-435A-A015-66BE6FFF25AF}">
  <sheetPr codeName="Sheet7"/>
  <dimension ref="A1:M23"/>
  <sheetViews>
    <sheetView zoomScale="120" zoomScaleNormal="120" workbookViewId="0">
      <selection activeCell="N19" sqref="N19"/>
    </sheetView>
  </sheetViews>
  <sheetFormatPr defaultColWidth="8.88671875" defaultRowHeight="14.4"/>
  <cols>
    <col min="1" max="1" width="26.6640625" style="20" customWidth="1"/>
    <col min="2" max="3" width="8.88671875" style="20"/>
    <col min="4" max="4" width="11" style="20" bestFit="1" customWidth="1"/>
    <col min="5" max="5" width="8.88671875" style="20"/>
    <col min="6" max="6" width="19.6640625" style="20" customWidth="1"/>
    <col min="7" max="7" width="17" style="20" customWidth="1"/>
    <col min="8" max="8" width="13.6640625" style="140" customWidth="1"/>
    <col min="9" max="10" width="8.88671875" style="20"/>
    <col min="11" max="11" width="8.88671875" style="20" customWidth="1"/>
    <col min="12" max="13" width="0.33203125" style="20" customWidth="1"/>
    <col min="14" max="14" width="8.88671875" style="20" customWidth="1"/>
    <col min="15" max="16384" width="8.88671875" style="20"/>
  </cols>
  <sheetData>
    <row r="1" spans="1:13" s="40" customFormat="1" ht="21">
      <c r="A1" s="39" t="s">
        <v>18</v>
      </c>
      <c r="H1" s="139"/>
    </row>
    <row r="2" spans="1:13">
      <c r="A2" s="37" t="s">
        <v>83</v>
      </c>
    </row>
    <row r="3" spans="1:13">
      <c r="A3" s="37" t="s">
        <v>84</v>
      </c>
    </row>
    <row r="4" spans="1:13">
      <c r="A4" s="36"/>
    </row>
    <row r="5" spans="1:13">
      <c r="B5" s="22"/>
    </row>
    <row r="6" spans="1:13">
      <c r="G6" s="54"/>
      <c r="H6" s="141"/>
      <c r="I6" s="54"/>
      <c r="J6" s="54"/>
    </row>
    <row r="7" spans="1:13" ht="14.4" customHeight="1">
      <c r="F7" s="55"/>
      <c r="G7" s="417" t="s">
        <v>199</v>
      </c>
      <c r="H7" s="419" t="s">
        <v>200</v>
      </c>
      <c r="I7" s="418" t="s">
        <v>201</v>
      </c>
      <c r="J7" s="418"/>
      <c r="K7" s="53"/>
    </row>
    <row r="8" spans="1:13">
      <c r="F8" s="55"/>
      <c r="G8" s="417"/>
      <c r="H8" s="419"/>
      <c r="I8" s="57" t="s">
        <v>202</v>
      </c>
      <c r="J8" s="57" t="s">
        <v>203</v>
      </c>
      <c r="K8" s="53"/>
    </row>
    <row r="9" spans="1:13" ht="15" thickBot="1">
      <c r="F9" s="55"/>
      <c r="G9" s="417" t="s">
        <v>204</v>
      </c>
      <c r="H9" s="142" t="s">
        <v>205</v>
      </c>
      <c r="I9" s="48">
        <v>0.14000000000000001</v>
      </c>
      <c r="J9" s="48">
        <v>0.94</v>
      </c>
      <c r="L9" s="50">
        <f>J9-I9</f>
        <v>0.79999999999999993</v>
      </c>
      <c r="M9" s="50">
        <f>0</f>
        <v>0</v>
      </c>
    </row>
    <row r="10" spans="1:13" ht="15" thickBot="1">
      <c r="F10" s="55"/>
      <c r="G10" s="417"/>
      <c r="H10" s="143" t="s">
        <v>206</v>
      </c>
      <c r="I10" s="48">
        <v>0.2</v>
      </c>
      <c r="J10" s="48">
        <v>0.75</v>
      </c>
      <c r="L10" s="50">
        <v>0</v>
      </c>
      <c r="M10" s="50">
        <f>J10-I10</f>
        <v>0.55000000000000004</v>
      </c>
    </row>
    <row r="11" spans="1:13" ht="15" thickBot="1">
      <c r="F11" s="55"/>
      <c r="G11" s="417" t="s">
        <v>207</v>
      </c>
      <c r="H11" s="142" t="s">
        <v>205</v>
      </c>
      <c r="I11" s="48">
        <v>0.3</v>
      </c>
      <c r="J11" s="48">
        <v>0.97</v>
      </c>
      <c r="L11" s="50">
        <f t="shared" ref="L11:L19" si="0">J11-I11</f>
        <v>0.66999999999999993</v>
      </c>
      <c r="M11" s="50">
        <v>0</v>
      </c>
    </row>
    <row r="12" spans="1:13" ht="15" thickBot="1">
      <c r="F12" s="55"/>
      <c r="G12" s="417"/>
      <c r="H12" s="143" t="s">
        <v>206</v>
      </c>
      <c r="I12" s="48">
        <v>0.33</v>
      </c>
      <c r="J12" s="48">
        <v>0.84</v>
      </c>
      <c r="L12" s="50">
        <v>0</v>
      </c>
      <c r="M12" s="50">
        <f t="shared" ref="M12:M20" si="1">J12-I12</f>
        <v>0.51</v>
      </c>
    </row>
    <row r="13" spans="1:13" ht="15" thickBot="1">
      <c r="F13" s="55"/>
      <c r="G13" s="417" t="s">
        <v>208</v>
      </c>
      <c r="H13" s="142" t="s">
        <v>205</v>
      </c>
      <c r="I13" s="48">
        <v>0.31</v>
      </c>
      <c r="J13" s="48">
        <v>0.95</v>
      </c>
      <c r="L13" s="50">
        <f t="shared" si="0"/>
        <v>0.6399999999999999</v>
      </c>
      <c r="M13" s="50">
        <v>0</v>
      </c>
    </row>
    <row r="14" spans="1:13" ht="15" thickBot="1">
      <c r="F14" s="55"/>
      <c r="G14" s="417"/>
      <c r="H14" s="143" t="s">
        <v>206</v>
      </c>
      <c r="I14" s="48">
        <v>0.3</v>
      </c>
      <c r="J14" s="48">
        <v>0.88</v>
      </c>
      <c r="L14" s="50">
        <v>0</v>
      </c>
      <c r="M14" s="50">
        <f t="shared" si="1"/>
        <v>0.58000000000000007</v>
      </c>
    </row>
    <row r="15" spans="1:13" ht="15" thickBot="1">
      <c r="F15" s="55"/>
      <c r="G15" s="417" t="s">
        <v>209</v>
      </c>
      <c r="H15" s="142" t="s">
        <v>205</v>
      </c>
      <c r="I15" s="48">
        <v>0.51</v>
      </c>
      <c r="J15" s="48">
        <v>0.92</v>
      </c>
      <c r="L15" s="50">
        <f t="shared" si="0"/>
        <v>0.41000000000000003</v>
      </c>
      <c r="M15" s="50">
        <v>0</v>
      </c>
    </row>
    <row r="16" spans="1:13" ht="15" thickBot="1">
      <c r="F16" s="55"/>
      <c r="G16" s="417"/>
      <c r="H16" s="143" t="s">
        <v>206</v>
      </c>
      <c r="I16" s="48">
        <v>0.41</v>
      </c>
      <c r="J16" s="48">
        <v>0.97</v>
      </c>
      <c r="L16" s="50">
        <v>0</v>
      </c>
      <c r="M16" s="50">
        <f t="shared" si="1"/>
        <v>0.56000000000000005</v>
      </c>
    </row>
    <row r="17" spans="1:13" ht="15" customHeight="1" thickBot="1">
      <c r="D17" s="49"/>
      <c r="E17" s="49"/>
      <c r="F17" s="56"/>
      <c r="G17" s="417" t="s">
        <v>210</v>
      </c>
      <c r="H17" s="142" t="s">
        <v>205</v>
      </c>
      <c r="I17" s="48">
        <v>0.48</v>
      </c>
      <c r="J17" s="48">
        <v>0.91</v>
      </c>
      <c r="L17" s="50">
        <f t="shared" si="0"/>
        <v>0.43000000000000005</v>
      </c>
      <c r="M17" s="50">
        <v>0</v>
      </c>
    </row>
    <row r="18" spans="1:13" ht="15" thickBot="1">
      <c r="D18" s="49"/>
      <c r="E18" s="49"/>
      <c r="F18" s="56"/>
      <c r="G18" s="417"/>
      <c r="H18" s="143" t="s">
        <v>206</v>
      </c>
      <c r="I18" s="48">
        <v>0.6</v>
      </c>
      <c r="J18" s="48">
        <v>0.97</v>
      </c>
      <c r="L18" s="50">
        <v>0</v>
      </c>
      <c r="M18" s="50">
        <f t="shared" si="1"/>
        <v>0.37</v>
      </c>
    </row>
    <row r="19" spans="1:13" ht="15" thickBot="1">
      <c r="A19" s="24"/>
      <c r="D19" s="49"/>
      <c r="E19" s="49"/>
      <c r="F19" s="56"/>
      <c r="G19" s="417" t="s">
        <v>211</v>
      </c>
      <c r="H19" s="142" t="s">
        <v>205</v>
      </c>
      <c r="I19" s="48">
        <v>0.84</v>
      </c>
      <c r="J19" s="48">
        <v>1</v>
      </c>
      <c r="L19" s="50">
        <f t="shared" si="0"/>
        <v>0.16000000000000003</v>
      </c>
      <c r="M19" s="50">
        <v>0</v>
      </c>
    </row>
    <row r="20" spans="1:13">
      <c r="A20" s="24" t="s">
        <v>212</v>
      </c>
      <c r="D20" s="49"/>
      <c r="E20" s="49"/>
      <c r="F20" s="56"/>
      <c r="G20" s="417"/>
      <c r="H20" s="143" t="s">
        <v>206</v>
      </c>
      <c r="I20" s="48">
        <v>0.66</v>
      </c>
      <c r="J20" s="48">
        <v>0.99</v>
      </c>
      <c r="L20" s="50">
        <v>0</v>
      </c>
      <c r="M20" s="50">
        <f t="shared" si="1"/>
        <v>0.32999999999999996</v>
      </c>
    </row>
    <row r="21" spans="1:13">
      <c r="D21" s="49"/>
    </row>
    <row r="22" spans="1:13">
      <c r="D22" s="49"/>
    </row>
    <row r="23" spans="1:13">
      <c r="D23" s="49"/>
    </row>
  </sheetData>
  <mergeCells count="9">
    <mergeCell ref="G19:G20"/>
    <mergeCell ref="G7:G8"/>
    <mergeCell ref="I7:J7"/>
    <mergeCell ref="G11:G12"/>
    <mergeCell ref="G13:G14"/>
    <mergeCell ref="G17:G18"/>
    <mergeCell ref="G15:G16"/>
    <mergeCell ref="H7:H8"/>
    <mergeCell ref="G9:G10"/>
  </mergeCells>
  <hyperlinks>
    <hyperlink ref="A2" location="Contents!A1" display="Return to Contents Page" xr:uid="{C20EFAD0-C1DE-4C6E-9113-12F7968A32D7}"/>
    <hyperlink ref="A3" location="'1. Executive Summary'!A1" display="Return to Chapter Contents" xr:uid="{260BCE16-745D-4DFC-B53D-870A0C925528}"/>
  </hyperlinks>
  <pageMargins left="0.7" right="0.7" top="0.75" bottom="0.75" header="0.3" footer="0.3"/>
  <pageSetup paperSize="9"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5B59-52EF-48C7-BA4C-FCA4382B533C}">
  <sheetPr codeName="Sheet11"/>
  <dimension ref="A1:N26"/>
  <sheetViews>
    <sheetView zoomScale="85" zoomScaleNormal="85" workbookViewId="0">
      <selection activeCell="A3" sqref="A3"/>
    </sheetView>
  </sheetViews>
  <sheetFormatPr defaultColWidth="8.88671875" defaultRowHeight="14.4"/>
  <cols>
    <col min="1" max="1" width="26.6640625" style="20" customWidth="1"/>
    <col min="2" max="3" width="8.88671875" style="20"/>
    <col min="4" max="4" width="11" style="20" bestFit="1" customWidth="1"/>
    <col min="5" max="6" width="8.88671875" style="20"/>
    <col min="7" max="7" width="23.6640625" style="20" customWidth="1"/>
    <col min="8" max="8" width="33.33203125" style="20" customWidth="1"/>
    <col min="9" max="10" width="8.88671875" style="20"/>
    <col min="11" max="11" width="8.88671875" style="20" customWidth="1"/>
    <col min="12" max="12" width="0.6640625" style="20" customWidth="1"/>
    <col min="13" max="13" width="0.44140625" style="20" customWidth="1"/>
    <col min="14" max="16384" width="8.88671875" style="20"/>
  </cols>
  <sheetData>
    <row r="1" spans="1:13" s="40" customFormat="1" ht="21">
      <c r="A1" s="39" t="s">
        <v>213</v>
      </c>
    </row>
    <row r="2" spans="1:13">
      <c r="A2" s="37" t="s">
        <v>83</v>
      </c>
    </row>
    <row r="3" spans="1:13">
      <c r="A3" s="37" t="s">
        <v>84</v>
      </c>
    </row>
    <row r="4" spans="1:13" ht="15" thickBot="1">
      <c r="A4" s="36"/>
    </row>
    <row r="5" spans="1:13" ht="24.6" thickBot="1">
      <c r="B5" s="22"/>
      <c r="H5" s="4" t="s">
        <v>214</v>
      </c>
      <c r="I5" s="278" t="s">
        <v>205</v>
      </c>
      <c r="J5" s="2" t="s">
        <v>206</v>
      </c>
    </row>
    <row r="6" spans="1:13" ht="34.799999999999997" thickBot="1">
      <c r="B6" s="23"/>
      <c r="H6" s="60" t="s">
        <v>215</v>
      </c>
      <c r="I6" s="6">
        <v>0.95179999999999998</v>
      </c>
      <c r="J6" s="6">
        <v>0.94350000000000001</v>
      </c>
    </row>
    <row r="7" spans="1:13" ht="14.4" customHeight="1" thickBot="1">
      <c r="H7" s="47" t="s">
        <v>216</v>
      </c>
      <c r="I7" s="6">
        <v>0.78249999999999997</v>
      </c>
      <c r="J7" s="6">
        <v>0.78</v>
      </c>
    </row>
    <row r="8" spans="1:13" ht="15" thickBot="1">
      <c r="H8" s="47" t="s">
        <v>217</v>
      </c>
      <c r="I8" s="279">
        <v>0.9113</v>
      </c>
      <c r="J8" s="6">
        <v>0.91200000000000003</v>
      </c>
    </row>
    <row r="9" spans="1:13" ht="23.4" thickBot="1">
      <c r="H9" s="59" t="s">
        <v>218</v>
      </c>
      <c r="I9" s="6">
        <v>0.91339999999999999</v>
      </c>
      <c r="J9" s="6">
        <v>0.91590000000000005</v>
      </c>
      <c r="L9" s="50">
        <v>0</v>
      </c>
      <c r="M9" s="50">
        <f>J9-I9</f>
        <v>2.5000000000000577E-3</v>
      </c>
    </row>
    <row r="10" spans="1:13" ht="23.4" thickBot="1">
      <c r="H10" s="59" t="s">
        <v>219</v>
      </c>
      <c r="I10" s="6">
        <v>0.87990000000000002</v>
      </c>
      <c r="J10" s="6">
        <v>0.88519999999999999</v>
      </c>
      <c r="L10" s="50">
        <v>0</v>
      </c>
      <c r="M10" s="50">
        <f t="shared" ref="M10:M13" si="0">J10-I10</f>
        <v>5.2999999999999714E-3</v>
      </c>
    </row>
    <row r="11" spans="1:13" ht="15" thickBot="1">
      <c r="D11" s="49"/>
      <c r="E11" s="49"/>
      <c r="F11" s="49"/>
      <c r="G11" s="49"/>
      <c r="H11" s="47" t="s">
        <v>220</v>
      </c>
      <c r="I11" s="6">
        <v>0.71450000000000002</v>
      </c>
      <c r="J11" s="6">
        <v>0.79024000000000005</v>
      </c>
      <c r="L11" s="50">
        <v>0</v>
      </c>
      <c r="M11" s="50">
        <f t="shared" si="0"/>
        <v>7.574000000000003E-2</v>
      </c>
    </row>
    <row r="12" spans="1:13">
      <c r="A12" s="24"/>
      <c r="D12" s="49"/>
      <c r="E12" s="49"/>
      <c r="F12" s="49"/>
      <c r="G12" s="49"/>
      <c r="L12" s="50">
        <f t="shared" ref="L12" si="1">J12-I12</f>
        <v>0</v>
      </c>
      <c r="M12" s="50">
        <v>0</v>
      </c>
    </row>
    <row r="13" spans="1:13">
      <c r="D13" s="49"/>
      <c r="E13" s="49"/>
      <c r="F13" s="49"/>
      <c r="G13" s="49"/>
      <c r="L13" s="50">
        <v>0</v>
      </c>
      <c r="M13" s="50">
        <f t="shared" si="0"/>
        <v>0</v>
      </c>
    </row>
    <row r="14" spans="1:13">
      <c r="D14" s="49"/>
    </row>
    <row r="15" spans="1:13">
      <c r="D15" s="49"/>
    </row>
    <row r="16" spans="1:13">
      <c r="D16" s="49"/>
    </row>
    <row r="17" spans="1:14">
      <c r="D17" s="49"/>
    </row>
    <row r="18" spans="1:14">
      <c r="D18" s="49"/>
    </row>
    <row r="19" spans="1:14">
      <c r="D19" s="49"/>
    </row>
    <row r="20" spans="1:14">
      <c r="D20" s="49"/>
    </row>
    <row r="21" spans="1:14">
      <c r="D21" s="49"/>
    </row>
    <row r="22" spans="1:14">
      <c r="D22" s="49"/>
    </row>
    <row r="23" spans="1:14">
      <c r="A23" s="61" t="s">
        <v>221</v>
      </c>
      <c r="N23" s="49"/>
    </row>
    <row r="26" spans="1:14">
      <c r="A26" s="41"/>
    </row>
  </sheetData>
  <hyperlinks>
    <hyperlink ref="A2" location="Contents!A1" display="Return to Contents Page" xr:uid="{9F0E9385-A2E4-4D02-951C-6D917F3F3815}"/>
    <hyperlink ref="A3" location="'1. Executive Summary'!A1" display="Return to Chapter Contents" xr:uid="{6296012A-45E1-421B-B610-5ADEB365A414}"/>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12071-FD32-40BA-A700-0598AC315EFA}">
  <sheetPr codeName="Sheet13"/>
  <dimension ref="A1:K26"/>
  <sheetViews>
    <sheetView zoomScaleNormal="100" workbookViewId="0">
      <selection activeCell="D30" sqref="D30"/>
    </sheetView>
  </sheetViews>
  <sheetFormatPr defaultColWidth="8.88671875" defaultRowHeight="14.4"/>
  <cols>
    <col min="1" max="1" width="26.6640625" style="20" customWidth="1"/>
    <col min="2" max="3" width="8.88671875" style="20"/>
    <col min="4" max="4" width="11" style="20" bestFit="1" customWidth="1"/>
    <col min="5" max="6" width="8.88671875" style="20"/>
    <col min="7" max="7" width="18.5546875" style="20" customWidth="1"/>
    <col min="8" max="8" width="14.88671875" style="20" bestFit="1" customWidth="1"/>
    <col min="9" max="10" width="10.44140625" style="20" customWidth="1"/>
    <col min="11" max="16384" width="8.88671875" style="20"/>
  </cols>
  <sheetData>
    <row r="1" spans="1:11" s="40" customFormat="1" ht="21">
      <c r="A1" s="39" t="s">
        <v>20</v>
      </c>
    </row>
    <row r="2" spans="1:11">
      <c r="A2" s="37" t="s">
        <v>83</v>
      </c>
    </row>
    <row r="3" spans="1:11">
      <c r="A3" s="37" t="s">
        <v>84</v>
      </c>
    </row>
    <row r="4" spans="1:11" ht="15" thickBot="1">
      <c r="A4" s="36"/>
      <c r="H4" s="54"/>
      <c r="I4" s="54"/>
      <c r="J4" s="54"/>
    </row>
    <row r="5" spans="1:11">
      <c r="B5" s="22"/>
      <c r="G5" s="55"/>
      <c r="H5" s="102"/>
      <c r="I5" s="420" t="s">
        <v>201</v>
      </c>
      <c r="J5" s="421"/>
      <c r="K5" s="53"/>
    </row>
    <row r="6" spans="1:11" ht="24.6" thickBot="1">
      <c r="G6" s="55"/>
      <c r="H6" s="103" t="s">
        <v>222</v>
      </c>
      <c r="I6" s="280" t="s">
        <v>223</v>
      </c>
      <c r="J6" s="281" t="s">
        <v>224</v>
      </c>
      <c r="K6" s="53"/>
    </row>
    <row r="7" spans="1:11" ht="15" thickBot="1">
      <c r="H7" s="8">
        <v>0.5</v>
      </c>
      <c r="I7" s="6">
        <v>9.2999999999999999E-2</v>
      </c>
      <c r="J7" s="7">
        <v>5.7099999999999998E-2</v>
      </c>
    </row>
    <row r="8" spans="1:11" ht="14.4" customHeight="1" thickBot="1">
      <c r="H8" s="8">
        <v>1</v>
      </c>
      <c r="I8" s="6">
        <v>0.186</v>
      </c>
      <c r="J8" s="7">
        <v>0.1134</v>
      </c>
    </row>
    <row r="9" spans="1:11" ht="15" thickBot="1">
      <c r="H9" s="8">
        <v>1.5</v>
      </c>
      <c r="I9" s="6">
        <v>0.27900000000000003</v>
      </c>
      <c r="J9" s="7">
        <v>0.17050000000000001</v>
      </c>
    </row>
    <row r="10" spans="1:11" ht="15" thickBot="1">
      <c r="H10" s="8">
        <v>2</v>
      </c>
      <c r="I10" s="6">
        <v>0.37019999999999997</v>
      </c>
      <c r="J10" s="7">
        <v>0.22670000000000001</v>
      </c>
    </row>
    <row r="11" spans="1:11" ht="14.4" customHeight="1" thickBot="1">
      <c r="H11" s="8">
        <v>2.5</v>
      </c>
      <c r="I11" s="6">
        <v>0.45950000000000002</v>
      </c>
      <c r="J11" s="7">
        <v>0.2838</v>
      </c>
    </row>
    <row r="12" spans="1:11" ht="15" thickBot="1">
      <c r="H12" s="8">
        <v>3</v>
      </c>
      <c r="I12" s="6">
        <v>0.53390000000000004</v>
      </c>
      <c r="J12" s="7">
        <v>0.34100000000000003</v>
      </c>
    </row>
    <row r="13" spans="1:11" ht="15" thickBot="1">
      <c r="H13" s="8">
        <v>3.5</v>
      </c>
      <c r="I13" s="6">
        <v>0.58789999999999998</v>
      </c>
      <c r="J13" s="7">
        <v>0.39629999999999999</v>
      </c>
    </row>
    <row r="14" spans="1:11" ht="14.4" customHeight="1" thickBot="1">
      <c r="H14" s="8">
        <v>4</v>
      </c>
      <c r="I14" s="6">
        <v>0.62319999999999998</v>
      </c>
      <c r="J14" s="7">
        <v>0.44600000000000001</v>
      </c>
    </row>
    <row r="15" spans="1:11" ht="15" thickBot="1">
      <c r="D15" s="49"/>
      <c r="E15" s="49"/>
      <c r="H15" s="8">
        <v>4.5</v>
      </c>
      <c r="I15" s="6">
        <v>0.64739999999999998</v>
      </c>
      <c r="J15" s="6">
        <v>0.48570000000000002</v>
      </c>
    </row>
    <row r="16" spans="1:11" ht="15" thickBot="1">
      <c r="A16" s="24"/>
      <c r="D16" s="49"/>
      <c r="E16" s="49"/>
      <c r="H16" s="8">
        <v>5</v>
      </c>
      <c r="I16" s="6">
        <v>0.66969999999999996</v>
      </c>
      <c r="J16" s="6">
        <v>0.51880000000000004</v>
      </c>
    </row>
    <row r="17" spans="4:10" ht="15" thickBot="1">
      <c r="D17" s="49"/>
      <c r="E17" s="49"/>
      <c r="H17" s="8">
        <v>5.5</v>
      </c>
      <c r="I17" s="6">
        <v>0.69020000000000004</v>
      </c>
      <c r="J17" s="6">
        <v>0.54930000000000001</v>
      </c>
    </row>
    <row r="18" spans="4:10" ht="15" thickBot="1">
      <c r="D18" s="49"/>
      <c r="E18" s="49"/>
      <c r="H18" s="8">
        <v>6</v>
      </c>
      <c r="I18" s="6">
        <v>0.95250000000000001</v>
      </c>
      <c r="J18" s="6">
        <v>0.5806</v>
      </c>
    </row>
    <row r="19" spans="4:10" ht="15" thickBot="1">
      <c r="D19" s="49"/>
      <c r="E19" s="49"/>
      <c r="H19" s="8">
        <v>6.5</v>
      </c>
      <c r="I19" s="6">
        <v>0.95250000000000001</v>
      </c>
      <c r="J19" s="6">
        <v>0.61099999999999999</v>
      </c>
    </row>
    <row r="20" spans="4:10" ht="15" thickBot="1">
      <c r="D20" s="49"/>
      <c r="E20" s="49"/>
      <c r="H20" s="8">
        <v>7</v>
      </c>
      <c r="I20" s="6">
        <v>0.95250000000000001</v>
      </c>
      <c r="J20" s="6">
        <v>0.64139999999999997</v>
      </c>
    </row>
    <row r="21" spans="4:10" ht="15" thickBot="1">
      <c r="D21" s="49"/>
      <c r="E21" s="49"/>
      <c r="H21" s="8">
        <v>7.5</v>
      </c>
      <c r="I21" s="6">
        <v>0.95250000000000001</v>
      </c>
      <c r="J21" s="6">
        <v>0.67269999999999996</v>
      </c>
    </row>
    <row r="22" spans="4:10" ht="15" thickBot="1">
      <c r="D22" s="49"/>
      <c r="E22" s="49"/>
      <c r="H22" s="8" t="s">
        <v>225</v>
      </c>
      <c r="I22" s="6">
        <v>0.95250000000000001</v>
      </c>
      <c r="J22" s="6">
        <v>0.94369999999999998</v>
      </c>
    </row>
    <row r="23" spans="4:10">
      <c r="D23" s="49"/>
      <c r="I23" s="49"/>
    </row>
    <row r="24" spans="4:10">
      <c r="D24" s="49"/>
    </row>
    <row r="25" spans="4:10">
      <c r="D25" s="49"/>
    </row>
    <row r="26" spans="4:10">
      <c r="D26" s="49"/>
    </row>
  </sheetData>
  <mergeCells count="1">
    <mergeCell ref="I5:J5"/>
  </mergeCells>
  <hyperlinks>
    <hyperlink ref="A2" location="Contents!A1" display="Return to Contents Page" xr:uid="{A80EEA53-A444-4E43-94E5-81E6753D96EE}"/>
    <hyperlink ref="A3" location="'1. Executive Summary'!A1" display="Return to Chapter Contents" xr:uid="{199DA9CA-EB31-4E73-8608-5F8384159A46}"/>
  </hyperlinks>
  <pageMargins left="0.7" right="0.7" top="0.75" bottom="0.75" header="0.3" footer="0.3"/>
  <pageSetup paperSize="9"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69DAA-5BD8-4FE9-A035-E54D136D394A}">
  <sheetPr codeName="Sheet17"/>
  <dimension ref="A1:L25"/>
  <sheetViews>
    <sheetView zoomScale="85" zoomScaleNormal="85" workbookViewId="0">
      <selection activeCell="K30" sqref="K30"/>
    </sheetView>
  </sheetViews>
  <sheetFormatPr defaultColWidth="8.88671875" defaultRowHeight="14.4"/>
  <cols>
    <col min="1" max="1" width="26.6640625" style="20" customWidth="1"/>
    <col min="2" max="3" width="8.88671875" style="20"/>
    <col min="4" max="4" width="11" style="20" bestFit="1" customWidth="1"/>
    <col min="5" max="6" width="8.88671875" style="20"/>
    <col min="7" max="8" width="18.5546875" style="20" customWidth="1"/>
    <col min="9" max="9" width="13.88671875" style="20" bestFit="1" customWidth="1"/>
    <col min="10" max="10" width="10.5546875" style="20" customWidth="1"/>
    <col min="11" max="11" width="10" style="20" customWidth="1"/>
    <col min="12" max="12" width="0.6640625" style="20" customWidth="1"/>
    <col min="13" max="13" width="0.44140625" style="20" customWidth="1"/>
    <col min="14" max="16384" width="8.88671875" style="20"/>
  </cols>
  <sheetData>
    <row r="1" spans="1:12" s="40" customFormat="1" ht="21">
      <c r="A1" s="39" t="s">
        <v>21</v>
      </c>
    </row>
    <row r="2" spans="1:12">
      <c r="A2" s="37" t="s">
        <v>83</v>
      </c>
    </row>
    <row r="3" spans="1:12">
      <c r="A3" s="37" t="s">
        <v>84</v>
      </c>
    </row>
    <row r="4" spans="1:12" ht="15" thickBot="1">
      <c r="A4" s="36"/>
      <c r="I4" s="54"/>
      <c r="J4" s="54"/>
      <c r="K4" s="54"/>
    </row>
    <row r="5" spans="1:12">
      <c r="B5" s="22"/>
      <c r="G5" s="55"/>
      <c r="I5" s="102"/>
      <c r="J5" s="420" t="s">
        <v>201</v>
      </c>
      <c r="K5" s="421"/>
      <c r="L5" s="53"/>
    </row>
    <row r="6" spans="1:12" ht="24.6" thickBot="1">
      <c r="G6" s="55"/>
      <c r="I6" s="103" t="s">
        <v>222</v>
      </c>
      <c r="J6" s="104" t="s">
        <v>226</v>
      </c>
      <c r="K6" s="105" t="s">
        <v>227</v>
      </c>
      <c r="L6" s="53"/>
    </row>
    <row r="7" spans="1:12" ht="15" thickBot="1">
      <c r="I7" s="8">
        <v>0.5</v>
      </c>
      <c r="J7" s="6">
        <v>5.9499999999999997E-2</v>
      </c>
      <c r="K7" s="7">
        <v>3.8705672137008262E-2</v>
      </c>
    </row>
    <row r="8" spans="1:12" ht="14.4" customHeight="1" thickBot="1">
      <c r="I8" s="8">
        <v>1</v>
      </c>
      <c r="J8" s="6">
        <v>0.1181</v>
      </c>
      <c r="K8" s="7">
        <v>7.7411344274016525E-2</v>
      </c>
    </row>
    <row r="9" spans="1:12" ht="15" thickBot="1">
      <c r="I9" s="8">
        <v>1.5</v>
      </c>
      <c r="J9" s="6">
        <v>0.1777</v>
      </c>
      <c r="K9" s="7">
        <v>0.11519545278871506</v>
      </c>
    </row>
    <row r="10" spans="1:12" ht="15" thickBot="1">
      <c r="I10" s="8">
        <v>2</v>
      </c>
      <c r="J10" s="6">
        <v>0.23630000000000001</v>
      </c>
      <c r="K10" s="7">
        <v>0.15390112492572333</v>
      </c>
    </row>
    <row r="11" spans="1:12" ht="14.4" customHeight="1" thickBot="1">
      <c r="I11" s="8">
        <v>2.5</v>
      </c>
      <c r="J11" s="6">
        <v>0.29580000000000001</v>
      </c>
      <c r="K11" s="7">
        <v>0.19260679706273159</v>
      </c>
    </row>
    <row r="12" spans="1:12" ht="15" thickBot="1">
      <c r="I12" s="8">
        <v>3</v>
      </c>
      <c r="J12" s="6">
        <v>0.3553</v>
      </c>
      <c r="K12" s="7">
        <v>0.23039090557743011</v>
      </c>
    </row>
    <row r="13" spans="1:12" ht="15" thickBot="1">
      <c r="I13" s="8">
        <v>3.5</v>
      </c>
      <c r="J13" s="6">
        <v>0.41110000000000002</v>
      </c>
      <c r="K13" s="7">
        <v>0.2690965777144384</v>
      </c>
    </row>
    <row r="14" spans="1:12" ht="14.4" customHeight="1" thickBot="1">
      <c r="I14" s="8">
        <v>4</v>
      </c>
      <c r="J14" s="6">
        <v>0.45860000000000001</v>
      </c>
      <c r="K14" s="7">
        <v>0.30780224985144666</v>
      </c>
    </row>
    <row r="15" spans="1:12" ht="15" thickBot="1">
      <c r="D15" s="49"/>
      <c r="E15" s="49"/>
      <c r="I15" s="8">
        <v>4.5</v>
      </c>
      <c r="J15" s="6">
        <v>0.49480000000000002</v>
      </c>
      <c r="K15" s="7">
        <v>0.34650792198845493</v>
      </c>
    </row>
    <row r="16" spans="1:12" ht="15" thickBot="1">
      <c r="A16" s="24"/>
      <c r="D16" s="49"/>
      <c r="E16" s="49"/>
      <c r="I16" s="8">
        <v>5</v>
      </c>
      <c r="J16" s="6">
        <v>0.52829999999999999</v>
      </c>
      <c r="K16" s="7">
        <v>0.38429203050315347</v>
      </c>
    </row>
    <row r="17" spans="4:11" ht="15" thickBot="1">
      <c r="D17" s="49"/>
      <c r="E17" s="49"/>
      <c r="I17" s="8">
        <v>5.5</v>
      </c>
      <c r="J17" s="6">
        <v>0.55810000000000004</v>
      </c>
      <c r="K17" s="7">
        <v>0.42115457539554224</v>
      </c>
    </row>
    <row r="18" spans="4:11" ht="15" thickBot="1">
      <c r="D18" s="49"/>
      <c r="I18" s="8">
        <v>6</v>
      </c>
      <c r="J18" s="6">
        <v>0.5897</v>
      </c>
      <c r="K18" s="7">
        <v>0.45801712028793107</v>
      </c>
    </row>
    <row r="19" spans="4:11" ht="15" thickBot="1">
      <c r="D19" s="49"/>
      <c r="I19" s="8">
        <v>6.5</v>
      </c>
      <c r="J19" s="6">
        <v>0.61950000000000005</v>
      </c>
      <c r="K19" s="7">
        <v>0.49487966518031989</v>
      </c>
    </row>
    <row r="20" spans="4:11" ht="15" thickBot="1">
      <c r="D20" s="49"/>
      <c r="I20" s="8">
        <v>7</v>
      </c>
      <c r="J20" s="6">
        <v>0.6492</v>
      </c>
      <c r="K20" s="7">
        <v>0.53082064645039906</v>
      </c>
    </row>
    <row r="21" spans="4:11" ht="15" thickBot="1">
      <c r="D21" s="49"/>
      <c r="I21" s="8">
        <v>7.5</v>
      </c>
      <c r="J21" s="6">
        <v>0.67989999999999995</v>
      </c>
      <c r="K21" s="7">
        <v>0.56768319134278777</v>
      </c>
    </row>
    <row r="22" spans="4:11" ht="15" thickBot="1">
      <c r="D22" s="49"/>
      <c r="I22" s="8">
        <v>8</v>
      </c>
      <c r="J22" s="6">
        <v>0.70879999999999999</v>
      </c>
      <c r="K22" s="7">
        <v>0.60362417261286694</v>
      </c>
    </row>
    <row r="23" spans="4:11" ht="15" thickBot="1">
      <c r="I23" s="8">
        <v>8.5</v>
      </c>
      <c r="J23" s="6">
        <v>0.73850000000000005</v>
      </c>
      <c r="K23" s="7">
        <v>0.63864359026063633</v>
      </c>
    </row>
    <row r="24" spans="4:11" ht="15" thickBot="1">
      <c r="I24" s="8">
        <v>9</v>
      </c>
      <c r="J24" s="6">
        <v>0.76639999999999997</v>
      </c>
      <c r="K24" s="7">
        <v>0.94368114924515378</v>
      </c>
    </row>
    <row r="25" spans="4:11" ht="15" thickBot="1">
      <c r="I25" s="8" t="s">
        <v>228</v>
      </c>
      <c r="J25" s="6">
        <v>0.95250000000000001</v>
      </c>
      <c r="K25" s="7">
        <v>0.94368114924515378</v>
      </c>
    </row>
  </sheetData>
  <mergeCells count="1">
    <mergeCell ref="J5:K5"/>
  </mergeCells>
  <hyperlinks>
    <hyperlink ref="A2" location="Contents!A1" display="Return to Contents Page" xr:uid="{E7B0C6E4-7CD9-46D6-8BB5-C046EDD9591C}"/>
    <hyperlink ref="A3" location="'1. Executive Summary'!A1" display="Return to Chapter Contents" xr:uid="{6B822F6E-5EFD-4AC9-B33E-2F05FBED9D46}"/>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AEB6-5298-48C3-A1F4-7F451D5C276F}">
  <sheetPr codeName="Sheet18"/>
  <dimension ref="A1:K22"/>
  <sheetViews>
    <sheetView zoomScale="85" zoomScaleNormal="85" workbookViewId="0">
      <selection activeCell="A3" sqref="A3"/>
    </sheetView>
  </sheetViews>
  <sheetFormatPr defaultColWidth="8.88671875" defaultRowHeight="14.4"/>
  <cols>
    <col min="1" max="1" width="26.6640625" style="20" customWidth="1"/>
    <col min="2" max="3" width="8.88671875" style="20"/>
    <col min="4" max="4" width="11" style="20" bestFit="1" customWidth="1"/>
    <col min="5" max="6" width="8.88671875" style="20"/>
    <col min="7" max="7" width="19.109375" style="20" customWidth="1"/>
    <col min="8" max="8" width="19.6640625" style="20" customWidth="1"/>
    <col min="9" max="9" width="10.5546875" style="20" customWidth="1"/>
    <col min="10" max="10" width="10" style="20" customWidth="1"/>
    <col min="11" max="16384" width="8.88671875" style="20"/>
  </cols>
  <sheetData>
    <row r="1" spans="1:11" s="40" customFormat="1" ht="21">
      <c r="A1" s="39" t="s">
        <v>22</v>
      </c>
    </row>
    <row r="2" spans="1:11">
      <c r="A2" s="37" t="s">
        <v>83</v>
      </c>
    </row>
    <row r="3" spans="1:11">
      <c r="A3" s="37" t="s">
        <v>84</v>
      </c>
    </row>
    <row r="4" spans="1:11" ht="15" thickBot="1">
      <c r="A4" s="36"/>
      <c r="H4" s="54"/>
      <c r="I4" s="54"/>
      <c r="J4" s="54"/>
    </row>
    <row r="5" spans="1:11">
      <c r="B5" s="22"/>
      <c r="G5" s="55"/>
      <c r="H5" s="102"/>
      <c r="I5" s="422" t="s">
        <v>229</v>
      </c>
      <c r="J5" s="423"/>
      <c r="K5" s="53"/>
    </row>
    <row r="6" spans="1:11" ht="24.6" thickBot="1">
      <c r="G6" s="55"/>
      <c r="H6" s="106" t="s">
        <v>230</v>
      </c>
      <c r="I6" s="104" t="s">
        <v>231</v>
      </c>
      <c r="J6" s="105" t="s">
        <v>232</v>
      </c>
      <c r="K6" s="53"/>
    </row>
    <row r="7" spans="1:11" ht="15" thickBot="1">
      <c r="H7" s="47" t="s">
        <v>233</v>
      </c>
      <c r="I7" s="6">
        <v>8.2000000000000003E-2</v>
      </c>
      <c r="J7" s="6">
        <v>8.4000000000000005E-2</v>
      </c>
    </row>
    <row r="8" spans="1:11" ht="14.4" customHeight="1" thickBot="1">
      <c r="H8" s="47" t="s">
        <v>234</v>
      </c>
      <c r="I8" s="6">
        <v>0.1133</v>
      </c>
      <c r="J8" s="6">
        <v>0.1152</v>
      </c>
    </row>
    <row r="9" spans="1:11" ht="15" thickBot="1">
      <c r="H9" s="47" t="s">
        <v>235</v>
      </c>
      <c r="I9" s="6">
        <v>3.32E-2</v>
      </c>
      <c r="J9" s="6">
        <v>5.0799999999999998E-2</v>
      </c>
    </row>
    <row r="11" spans="1:11" ht="14.4" customHeight="1"/>
    <row r="14" spans="1:11" ht="14.4" customHeight="1"/>
    <row r="15" spans="1:11">
      <c r="D15" s="49"/>
    </row>
    <row r="16" spans="1:11">
      <c r="A16" s="24"/>
      <c r="D16" s="49"/>
    </row>
    <row r="17" spans="4:6">
      <c r="D17" s="49"/>
      <c r="E17" s="49"/>
      <c r="F17" s="51"/>
    </row>
    <row r="18" spans="4:6">
      <c r="D18" s="49"/>
    </row>
    <row r="19" spans="4:6">
      <c r="D19" s="49"/>
    </row>
    <row r="20" spans="4:6">
      <c r="D20" s="49"/>
    </row>
    <row r="21" spans="4:6">
      <c r="D21" s="49"/>
    </row>
    <row r="22" spans="4:6">
      <c r="D22" s="49"/>
    </row>
  </sheetData>
  <mergeCells count="1">
    <mergeCell ref="I5:J5"/>
  </mergeCells>
  <hyperlinks>
    <hyperlink ref="A2" location="Contents!A1" display="Return to Contents Page" xr:uid="{6C8B013D-C122-4F65-B46C-3E04435357B1}"/>
    <hyperlink ref="A3" location="'1. Executive Summary'!A1" display="Return to Chapter Contents" xr:uid="{0901669B-2685-48C7-96AE-D3CB3AF85A72}"/>
  </hyperlinks>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46BF-8C31-43C7-B17E-852288E4BB74}">
  <sheetPr codeName="Sheet19"/>
  <dimension ref="A1:K22"/>
  <sheetViews>
    <sheetView zoomScale="85" zoomScaleNormal="85" workbookViewId="0">
      <selection activeCell="A3" sqref="A3"/>
    </sheetView>
  </sheetViews>
  <sheetFormatPr defaultColWidth="8.88671875" defaultRowHeight="14.4"/>
  <cols>
    <col min="1" max="1" width="26.6640625" style="20" customWidth="1"/>
    <col min="2" max="3" width="8.88671875" style="20"/>
    <col min="4" max="4" width="11" style="20" bestFit="1" customWidth="1"/>
    <col min="5" max="6" width="8.88671875" style="20"/>
    <col min="7" max="7" width="19.109375" style="20" customWidth="1"/>
    <col min="8" max="8" width="19.6640625" style="20" customWidth="1"/>
    <col min="9" max="9" width="10.5546875" style="20" customWidth="1"/>
    <col min="10" max="10" width="10" style="20" customWidth="1"/>
    <col min="11" max="16384" width="8.88671875" style="20"/>
  </cols>
  <sheetData>
    <row r="1" spans="1:11" s="40" customFormat="1" ht="21">
      <c r="A1" s="39" t="s">
        <v>23</v>
      </c>
    </row>
    <row r="2" spans="1:11">
      <c r="A2" s="37" t="s">
        <v>83</v>
      </c>
    </row>
    <row r="3" spans="1:11">
      <c r="A3" s="37" t="s">
        <v>84</v>
      </c>
    </row>
    <row r="4" spans="1:11" ht="15" thickBot="1">
      <c r="A4" s="36"/>
      <c r="H4" s="54"/>
      <c r="I4" s="54"/>
      <c r="J4" s="54"/>
    </row>
    <row r="5" spans="1:11">
      <c r="B5" s="22"/>
      <c r="G5" s="55"/>
      <c r="H5" s="102"/>
      <c r="I5" s="422" t="s">
        <v>236</v>
      </c>
      <c r="J5" s="423"/>
      <c r="K5" s="53"/>
    </row>
    <row r="6" spans="1:11" ht="24.6" thickBot="1">
      <c r="G6" s="55"/>
      <c r="H6" s="106" t="s">
        <v>230</v>
      </c>
      <c r="I6" s="104" t="s">
        <v>237</v>
      </c>
      <c r="J6" s="105" t="s">
        <v>238</v>
      </c>
      <c r="K6" s="53"/>
    </row>
    <row r="7" spans="1:11" ht="15" thickBot="1">
      <c r="H7" s="47" t="s">
        <v>233</v>
      </c>
      <c r="I7" s="6">
        <v>6.7400000000000002E-2</v>
      </c>
      <c r="J7" s="6">
        <v>7.0300000000000001E-2</v>
      </c>
    </row>
    <row r="8" spans="1:11" ht="14.4" customHeight="1" thickBot="1">
      <c r="H8" s="47" t="s">
        <v>234</v>
      </c>
      <c r="I8" s="6">
        <v>8.3000000000000004E-2</v>
      </c>
      <c r="J8" s="6">
        <v>8.6900000000000005E-2</v>
      </c>
    </row>
    <row r="9" spans="1:11" ht="15" thickBot="1">
      <c r="H9" s="47" t="s">
        <v>235</v>
      </c>
      <c r="I9" s="6">
        <v>4.9799999999999997E-2</v>
      </c>
      <c r="J9" s="6">
        <v>6.3500000000000001E-2</v>
      </c>
    </row>
    <row r="11" spans="1:11" ht="14.4" customHeight="1"/>
    <row r="14" spans="1:11" ht="14.4" customHeight="1"/>
    <row r="15" spans="1:11">
      <c r="D15" s="49"/>
    </row>
    <row r="16" spans="1:11">
      <c r="A16" s="24"/>
      <c r="D16" s="49"/>
    </row>
    <row r="17" spans="4:6">
      <c r="D17" s="49"/>
      <c r="E17" s="49"/>
      <c r="F17" s="51"/>
    </row>
    <row r="18" spans="4:6">
      <c r="D18" s="49"/>
    </row>
    <row r="19" spans="4:6">
      <c r="D19" s="49"/>
    </row>
    <row r="20" spans="4:6">
      <c r="D20" s="49"/>
    </row>
    <row r="21" spans="4:6">
      <c r="D21" s="49"/>
    </row>
    <row r="22" spans="4:6">
      <c r="D22" s="49"/>
    </row>
  </sheetData>
  <mergeCells count="1">
    <mergeCell ref="I5:J5"/>
  </mergeCells>
  <hyperlinks>
    <hyperlink ref="A2" location="Contents!A1" display="Return to Contents Page" xr:uid="{3CAD1F7F-32ED-4A6F-BAB4-00B03248FD9A}"/>
    <hyperlink ref="A3" location="'1. Executive Summary'!A1" display="Return to Chapter Contents" xr:uid="{38E91DFC-CF66-4ECA-9728-09182F5072D3}"/>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EF91-A0CD-4F4C-B5D4-D23B4B5B605A}">
  <sheetPr codeName="Sheet76">
    <tabColor rgb="FFFFBF22"/>
  </sheetPr>
  <dimension ref="A1:S35"/>
  <sheetViews>
    <sheetView zoomScale="85" zoomScaleNormal="85" workbookViewId="0">
      <selection activeCell="C29" sqref="C29"/>
    </sheetView>
  </sheetViews>
  <sheetFormatPr defaultColWidth="0" defaultRowHeight="0" customHeight="1" zeroHeight="1"/>
  <cols>
    <col min="1" max="1" width="6.88671875" style="32" customWidth="1"/>
    <col min="2" max="2" width="31.33203125" style="32" customWidth="1"/>
    <col min="3" max="3" width="127.6640625" style="32" bestFit="1" customWidth="1"/>
    <col min="4" max="4" width="12.6640625" style="133" customWidth="1"/>
    <col min="5" max="5" width="9.109375" style="32" customWidth="1"/>
    <col min="6" max="19" width="0" style="32" hidden="1" customWidth="1"/>
    <col min="20" max="16384" width="9.109375" style="32" hidden="1"/>
  </cols>
  <sheetData>
    <row r="1" spans="1:17" s="34" customFormat="1" ht="19.2" customHeight="1">
      <c r="A1" s="35" t="str" cm="1">
        <f t="array" aca="1" ref="A1" ca="1">MID(CELL("filename",A1),FIND("]",CELL("filename",A1))+1,255)</f>
        <v>4. Scenarios &amp; Sensitivites</v>
      </c>
      <c r="C1" s="33"/>
      <c r="D1" s="132"/>
      <c r="E1" s="33"/>
      <c r="F1" s="33"/>
    </row>
    <row r="2" spans="1:17" s="25" customFormat="1" ht="15" customHeight="1">
      <c r="C2" s="32"/>
      <c r="D2" s="133"/>
      <c r="E2" s="32"/>
      <c r="F2" s="32"/>
    </row>
    <row r="3" spans="1:17" s="25" customFormat="1" ht="14.4">
      <c r="C3" s="32"/>
      <c r="D3" s="133"/>
      <c r="E3" s="32"/>
      <c r="F3" s="32"/>
      <c r="O3" s="26"/>
      <c r="P3" s="27"/>
      <c r="Q3" s="27"/>
    </row>
    <row r="4" spans="1:17" s="25" customFormat="1" ht="14.4">
      <c r="C4" s="32"/>
      <c r="D4" s="133"/>
      <c r="E4" s="32"/>
      <c r="F4" s="32"/>
      <c r="O4" s="26"/>
      <c r="P4" s="27"/>
      <c r="Q4" s="27"/>
    </row>
    <row r="5" spans="1:17" s="25" customFormat="1" ht="14.4">
      <c r="C5" s="32"/>
      <c r="D5" s="133"/>
      <c r="E5" s="32"/>
      <c r="F5" s="32"/>
      <c r="O5" s="26"/>
      <c r="P5" s="27"/>
      <c r="Q5" s="27"/>
    </row>
    <row r="6" spans="1:17" s="25" customFormat="1" ht="14.4">
      <c r="C6" s="32"/>
      <c r="D6" s="133"/>
      <c r="E6" s="32"/>
      <c r="F6" s="32"/>
      <c r="O6" s="26"/>
      <c r="P6" s="27"/>
      <c r="Q6" s="27"/>
    </row>
    <row r="7" spans="1:17" s="25" customFormat="1" ht="15" thickBot="1">
      <c r="C7" s="32"/>
      <c r="D7" s="133"/>
      <c r="E7" s="32"/>
      <c r="F7" s="32"/>
      <c r="O7" s="28"/>
      <c r="P7" s="29"/>
      <c r="Q7" s="29"/>
    </row>
    <row r="8" spans="1:17" s="25" customFormat="1" ht="15" thickBot="1">
      <c r="A8" s="116" t="s">
        <v>7</v>
      </c>
      <c r="B8" s="117" t="s">
        <v>8</v>
      </c>
      <c r="C8" s="117" t="s">
        <v>9</v>
      </c>
      <c r="D8" s="117" t="s">
        <v>10</v>
      </c>
      <c r="E8" s="32"/>
      <c r="F8" s="32"/>
      <c r="O8" s="26"/>
      <c r="P8" s="27"/>
      <c r="Q8" s="27"/>
    </row>
    <row r="9" spans="1:17" s="25" customFormat="1" ht="15" thickBot="1">
      <c r="A9" s="107"/>
      <c r="B9" s="219"/>
      <c r="C9" s="107"/>
      <c r="D9" s="220"/>
      <c r="E9" s="107"/>
      <c r="F9" s="32"/>
      <c r="O9" s="28"/>
      <c r="P9" s="29"/>
      <c r="Q9" s="29"/>
    </row>
    <row r="10" spans="1:17" s="25" customFormat="1" ht="14.4">
      <c r="A10" s="394" t="str">
        <f>LEFT(B10,1)</f>
        <v>4</v>
      </c>
      <c r="B10" s="409" t="s">
        <v>24</v>
      </c>
      <c r="C10" s="207" t="s">
        <v>25</v>
      </c>
      <c r="D10" s="226" t="str">
        <f t="shared" ref="D10:D22" si="0">HYPERLINK("#'"&amp;LEFT(C10,FIND(":",C10)-1)&amp;"'!"&amp;"A1",LEFT(C10,FIND(":",C10)-1))</f>
        <v>Figure 13</v>
      </c>
      <c r="E10" s="107"/>
      <c r="F10" s="32"/>
      <c r="O10" s="28"/>
      <c r="P10" s="29"/>
      <c r="Q10" s="29"/>
    </row>
    <row r="11" spans="1:17" s="25" customFormat="1" ht="14.4">
      <c r="A11" s="395"/>
      <c r="B11" s="410"/>
      <c r="C11" s="208" t="s">
        <v>239</v>
      </c>
      <c r="D11" s="225" t="str">
        <f t="shared" si="0"/>
        <v>Figure 14</v>
      </c>
      <c r="E11" s="107"/>
      <c r="F11" s="32"/>
      <c r="O11" s="28"/>
      <c r="P11" s="30"/>
      <c r="Q11" s="29"/>
    </row>
    <row r="12" spans="1:17" s="25" customFormat="1" ht="14.4">
      <c r="A12" s="395"/>
      <c r="B12" s="410"/>
      <c r="C12" s="208" t="s">
        <v>27</v>
      </c>
      <c r="D12" s="225" t="str">
        <f t="shared" si="0"/>
        <v>Figure 15</v>
      </c>
      <c r="E12" s="107"/>
      <c r="F12" s="32"/>
      <c r="O12" s="31"/>
    </row>
    <row r="13" spans="1:17" s="25" customFormat="1" ht="14.4">
      <c r="A13" s="395"/>
      <c r="B13" s="410"/>
      <c r="C13" s="208" t="s">
        <v>28</v>
      </c>
      <c r="D13" s="225" t="str">
        <f t="shared" si="0"/>
        <v>Figure 16</v>
      </c>
      <c r="E13" s="107"/>
      <c r="F13" s="32"/>
      <c r="O13" s="31"/>
    </row>
    <row r="14" spans="1:17" s="25" customFormat="1" ht="14.4">
      <c r="A14" s="395"/>
      <c r="B14" s="410"/>
      <c r="C14" s="208" t="s">
        <v>29</v>
      </c>
      <c r="D14" s="225" t="str">
        <f t="shared" si="0"/>
        <v>Figure 17</v>
      </c>
      <c r="E14" s="107"/>
      <c r="F14" s="32"/>
      <c r="O14" s="31"/>
    </row>
    <row r="15" spans="1:17" s="25" customFormat="1" ht="14.4">
      <c r="A15" s="395"/>
      <c r="B15" s="410"/>
      <c r="C15" s="208" t="s">
        <v>30</v>
      </c>
      <c r="D15" s="225" t="str">
        <f t="shared" si="0"/>
        <v>Figure 18</v>
      </c>
      <c r="E15" s="107"/>
      <c r="F15" s="32"/>
      <c r="O15" s="31"/>
    </row>
    <row r="16" spans="1:17" s="25" customFormat="1" ht="14.4">
      <c r="A16" s="395"/>
      <c r="B16" s="410"/>
      <c r="C16" s="208" t="s">
        <v>240</v>
      </c>
      <c r="D16" s="225" t="str">
        <f t="shared" si="0"/>
        <v>Figure 19</v>
      </c>
      <c r="E16" s="107"/>
      <c r="F16" s="32"/>
      <c r="O16" s="31"/>
    </row>
    <row r="17" spans="1:15" s="25" customFormat="1" ht="14.4">
      <c r="A17" s="395"/>
      <c r="B17" s="410"/>
      <c r="C17" s="208" t="s">
        <v>32</v>
      </c>
      <c r="D17" s="225" t="str">
        <f t="shared" si="0"/>
        <v>Table 3</v>
      </c>
      <c r="E17" s="107"/>
      <c r="F17" s="32"/>
      <c r="O17" s="31"/>
    </row>
    <row r="18" spans="1:15" s="25" customFormat="1" ht="14.4">
      <c r="A18" s="395"/>
      <c r="B18" s="410"/>
      <c r="C18" s="208" t="s">
        <v>33</v>
      </c>
      <c r="D18" s="225" t="str">
        <f t="shared" si="0"/>
        <v>Table 4</v>
      </c>
      <c r="E18" s="107"/>
      <c r="F18" s="32"/>
      <c r="O18" s="31"/>
    </row>
    <row r="19" spans="1:15" s="25" customFormat="1" ht="14.4">
      <c r="A19" s="395"/>
      <c r="B19" s="410"/>
      <c r="C19" s="208" t="s">
        <v>34</v>
      </c>
      <c r="D19" s="225" t="str">
        <f t="shared" si="0"/>
        <v>Table 5</v>
      </c>
      <c r="E19" s="107"/>
      <c r="F19" s="32"/>
      <c r="O19" s="31"/>
    </row>
    <row r="20" spans="1:15" s="25" customFormat="1" ht="14.4">
      <c r="A20" s="395"/>
      <c r="B20" s="410"/>
      <c r="C20" s="208" t="s">
        <v>35</v>
      </c>
      <c r="D20" s="225" t="str">
        <f t="shared" si="0"/>
        <v>Table 6</v>
      </c>
      <c r="E20" s="107"/>
      <c r="F20" s="32"/>
      <c r="O20" s="31"/>
    </row>
    <row r="21" spans="1:15" s="25" customFormat="1" ht="14.4">
      <c r="A21" s="412"/>
      <c r="B21" s="413"/>
      <c r="C21" s="362" t="s">
        <v>36</v>
      </c>
      <c r="D21" s="365" t="str">
        <f>HYPERLINK("#'"&amp;LEFT(C21,FIND(":",C21)-1)&amp;"'!"&amp;"A1",LEFT(C21,FIND(":",C21)-1))</f>
        <v>Table 7</v>
      </c>
      <c r="E21" s="107"/>
      <c r="F21" s="32"/>
      <c r="O21" s="31"/>
    </row>
    <row r="22" spans="1:15" s="25" customFormat="1" ht="15" thickBot="1">
      <c r="A22" s="396"/>
      <c r="B22" s="411"/>
      <c r="C22" s="209" t="s">
        <v>241</v>
      </c>
      <c r="D22" s="224" t="str">
        <f t="shared" si="0"/>
        <v>Figure 20</v>
      </c>
      <c r="E22" s="107"/>
      <c r="F22" s="32"/>
      <c r="O22" s="31"/>
    </row>
    <row r="23" spans="1:15" s="25" customFormat="1" ht="14.4">
      <c r="A23" s="107"/>
      <c r="B23" s="219"/>
      <c r="C23" s="107"/>
      <c r="D23" s="107"/>
      <c r="E23" s="107"/>
      <c r="F23" s="32"/>
    </row>
    <row r="24" spans="1:15" s="25" customFormat="1" ht="14.4">
      <c r="A24" s="107"/>
      <c r="B24" s="219"/>
      <c r="C24" s="107"/>
      <c r="D24" s="107"/>
      <c r="E24" s="107"/>
      <c r="F24" s="32"/>
    </row>
    <row r="25" spans="1:15" s="25" customFormat="1" ht="14.4">
      <c r="A25" s="107"/>
      <c r="B25" s="219"/>
      <c r="C25" s="107"/>
      <c r="D25" s="107"/>
      <c r="E25" s="107"/>
      <c r="F25" s="32"/>
    </row>
    <row r="26" spans="1:15" s="25" customFormat="1" ht="14.4">
      <c r="A26" s="107"/>
      <c r="B26" s="219"/>
      <c r="C26" s="107"/>
      <c r="D26" s="107"/>
      <c r="E26" s="107"/>
      <c r="F26" s="32"/>
    </row>
    <row r="27" spans="1:15" s="25" customFormat="1" ht="14.4">
      <c r="B27" s="221"/>
      <c r="C27" s="107"/>
      <c r="D27" s="107"/>
      <c r="E27" s="107"/>
      <c r="F27" s="32"/>
    </row>
    <row r="28" spans="1:15" s="25" customFormat="1" ht="14.4">
      <c r="B28" s="221"/>
      <c r="C28" s="107"/>
      <c r="D28" s="107"/>
      <c r="E28" s="107"/>
      <c r="F28" s="32"/>
    </row>
    <row r="29" spans="1:15" s="25" customFormat="1" ht="14.4">
      <c r="B29" s="221"/>
      <c r="C29" s="107"/>
      <c r="D29" s="107"/>
      <c r="E29" s="107"/>
      <c r="F29" s="32"/>
    </row>
    <row r="30" spans="1:15" s="25" customFormat="1" ht="14.4">
      <c r="B30" s="221"/>
      <c r="C30" s="107"/>
      <c r="D30" s="107"/>
      <c r="E30" s="107"/>
      <c r="F30" s="32"/>
    </row>
    <row r="31" spans="1:15" s="25" customFormat="1" ht="14.4">
      <c r="B31" s="221"/>
      <c r="C31" s="107"/>
      <c r="D31" s="107"/>
      <c r="E31" s="107"/>
      <c r="F31" s="32"/>
    </row>
    <row r="32" spans="1:15" s="25" customFormat="1" ht="14.4">
      <c r="B32" s="221"/>
      <c r="C32" s="107"/>
      <c r="D32" s="107"/>
      <c r="E32" s="107"/>
      <c r="F32" s="32"/>
    </row>
    <row r="33" spans="3:6" s="25" customFormat="1" ht="14.4">
      <c r="C33" s="107"/>
      <c r="D33" s="107"/>
      <c r="E33" s="107"/>
      <c r="F33" s="32"/>
    </row>
    <row r="34" spans="3:6" ht="14.4">
      <c r="C34" s="107"/>
      <c r="D34" s="107"/>
      <c r="E34" s="107"/>
    </row>
    <row r="35" spans="3:6" ht="14.4" customHeight="1"/>
  </sheetData>
  <mergeCells count="2">
    <mergeCell ref="A10:A22"/>
    <mergeCell ref="B10:B22"/>
  </mergeCells>
  <hyperlinks>
    <hyperlink ref="B10:B23" location="'1. Executive Summary'!A1" display="Executive Summary" xr:uid="{918C43DB-1AFE-4C5F-9390-6A292AED81E6}"/>
    <hyperlink ref="B10:B22" location="'4. Scenarios &amp; Sensitivites'!A1" display="Scenarios &amp; Sensitivities" xr:uid="{1611D3C8-C92C-45AB-99B4-F2024818D3AB}"/>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E527-56C1-420D-9E29-7EE6FCBA64D3}">
  <sheetPr codeName="Sheet3"/>
  <dimension ref="A1:AD24"/>
  <sheetViews>
    <sheetView zoomScale="85" zoomScaleNormal="85" workbookViewId="0">
      <selection activeCell="A3" sqref="A3"/>
    </sheetView>
  </sheetViews>
  <sheetFormatPr defaultColWidth="8.88671875" defaultRowHeight="14.4"/>
  <cols>
    <col min="1" max="1" width="26.6640625" style="20" customWidth="1"/>
    <col min="2" max="12" width="8.88671875" style="20"/>
    <col min="13" max="13" width="26.33203125" style="20" customWidth="1"/>
    <col min="14" max="16384" width="8.88671875" style="20"/>
  </cols>
  <sheetData>
    <row r="1" spans="1:30" s="40" customFormat="1" ht="21">
      <c r="A1" s="39" t="s">
        <v>25</v>
      </c>
    </row>
    <row r="2" spans="1:30">
      <c r="A2" s="37" t="s">
        <v>83</v>
      </c>
    </row>
    <row r="3" spans="1:30">
      <c r="A3" s="37" t="s">
        <v>84</v>
      </c>
    </row>
    <row r="4" spans="1:30" ht="15" thickBot="1">
      <c r="A4" s="36"/>
    </row>
    <row r="5" spans="1:30" ht="15" thickBot="1">
      <c r="B5" s="22"/>
      <c r="M5" s="1" t="s">
        <v>242</v>
      </c>
      <c r="N5" s="2" t="s">
        <v>243</v>
      </c>
      <c r="O5" s="2" t="s">
        <v>244</v>
      </c>
      <c r="P5" s="2" t="s">
        <v>245</v>
      </c>
      <c r="Q5" s="2" t="s">
        <v>246</v>
      </c>
      <c r="R5" s="2" t="s">
        <v>247</v>
      </c>
      <c r="S5" s="2" t="s">
        <v>248</v>
      </c>
      <c r="T5" s="2" t="s">
        <v>249</v>
      </c>
      <c r="U5" s="2" t="s">
        <v>250</v>
      </c>
      <c r="V5" s="2" t="s">
        <v>251</v>
      </c>
      <c r="W5" s="2" t="s">
        <v>252</v>
      </c>
      <c r="X5" s="2" t="s">
        <v>253</v>
      </c>
      <c r="Y5" s="2" t="s">
        <v>254</v>
      </c>
      <c r="Z5" s="2" t="s">
        <v>255</v>
      </c>
      <c r="AA5" s="2" t="s">
        <v>256</v>
      </c>
      <c r="AB5" s="2" t="s">
        <v>257</v>
      </c>
      <c r="AC5" s="2" t="s">
        <v>258</v>
      </c>
    </row>
    <row r="6" spans="1:30" ht="15" thickBot="1">
      <c r="B6" s="23"/>
      <c r="M6" s="3" t="s">
        <v>148</v>
      </c>
      <c r="N6" s="9">
        <v>58.7</v>
      </c>
      <c r="O6" s="9">
        <v>58.5</v>
      </c>
      <c r="P6" s="9">
        <v>58.5</v>
      </c>
      <c r="Q6" s="9">
        <v>59.1</v>
      </c>
      <c r="R6" s="9">
        <v>59.9</v>
      </c>
      <c r="S6" s="9">
        <v>60.9</v>
      </c>
      <c r="T6" s="9">
        <v>61.5</v>
      </c>
      <c r="U6" s="9">
        <v>62.8</v>
      </c>
      <c r="V6" s="9">
        <v>63.8</v>
      </c>
      <c r="W6" s="9">
        <v>65.099999999999994</v>
      </c>
      <c r="X6" s="9">
        <v>66.8</v>
      </c>
      <c r="Y6" s="9">
        <v>69</v>
      </c>
      <c r="Z6" s="9">
        <v>71</v>
      </c>
      <c r="AA6" s="9">
        <v>72.900000000000006</v>
      </c>
      <c r="AB6" s="9">
        <v>75.599999999999994</v>
      </c>
      <c r="AC6" s="9">
        <v>78.400000000000006</v>
      </c>
    </row>
    <row r="7" spans="1:30" ht="15" thickBot="1">
      <c r="M7" s="3" t="s">
        <v>139</v>
      </c>
      <c r="N7" s="9">
        <v>58.7</v>
      </c>
      <c r="O7" s="9">
        <v>57.3</v>
      </c>
      <c r="P7" s="9">
        <v>57.5</v>
      </c>
      <c r="Q7" s="9">
        <v>58.4</v>
      </c>
      <c r="R7" s="9">
        <v>59</v>
      </c>
      <c r="S7" s="9">
        <v>60.4</v>
      </c>
      <c r="T7" s="9">
        <v>62.9</v>
      </c>
      <c r="U7" s="9">
        <v>65.900000000000006</v>
      </c>
      <c r="V7" s="9">
        <v>68.5</v>
      </c>
      <c r="W7" s="9">
        <v>71.5</v>
      </c>
      <c r="X7" s="9">
        <v>75.2</v>
      </c>
      <c r="Y7" s="9">
        <v>79.099999999999994</v>
      </c>
      <c r="Z7" s="9">
        <v>83.1</v>
      </c>
      <c r="AA7" s="9">
        <v>87</v>
      </c>
      <c r="AB7" s="9">
        <v>90.9</v>
      </c>
      <c r="AC7" s="9">
        <v>95.7</v>
      </c>
    </row>
    <row r="8" spans="1:30" ht="15" thickBot="1">
      <c r="M8" s="3" t="s">
        <v>149</v>
      </c>
      <c r="N8" s="9">
        <v>58.7</v>
      </c>
      <c r="O8" s="9">
        <v>58.7</v>
      </c>
      <c r="P8" s="9">
        <v>58.8</v>
      </c>
      <c r="Q8" s="9">
        <v>59.1</v>
      </c>
      <c r="R8" s="9">
        <v>59.6</v>
      </c>
      <c r="S8" s="9">
        <v>60.4</v>
      </c>
      <c r="T8" s="9">
        <v>61.5</v>
      </c>
      <c r="U8" s="9">
        <v>62.8</v>
      </c>
      <c r="V8" s="9">
        <v>63.8</v>
      </c>
      <c r="W8" s="9">
        <v>65.099999999999994</v>
      </c>
      <c r="X8" s="9">
        <v>66.8</v>
      </c>
      <c r="Y8" s="9">
        <v>69</v>
      </c>
      <c r="Z8" s="9">
        <v>71</v>
      </c>
      <c r="AA8" s="9">
        <v>72.900000000000006</v>
      </c>
      <c r="AB8" s="9">
        <v>75.599999999999994</v>
      </c>
      <c r="AC8" s="9">
        <v>78.400000000000006</v>
      </c>
    </row>
    <row r="9" spans="1:30" ht="15" thickBot="1">
      <c r="M9" s="3" t="s">
        <v>121</v>
      </c>
      <c r="N9" s="9">
        <v>58.7</v>
      </c>
      <c r="O9" s="9">
        <v>56.4</v>
      </c>
      <c r="P9" s="9">
        <v>55.1</v>
      </c>
      <c r="Q9" s="9">
        <v>55.2</v>
      </c>
      <c r="R9" s="9">
        <v>56.1</v>
      </c>
      <c r="S9" s="9">
        <v>57.2</v>
      </c>
      <c r="T9" s="9">
        <v>59.2</v>
      </c>
      <c r="U9" s="9">
        <v>60.7</v>
      </c>
      <c r="V9" s="9">
        <v>62.8</v>
      </c>
      <c r="W9" s="9">
        <v>66.3</v>
      </c>
      <c r="X9" s="9">
        <v>69.7</v>
      </c>
      <c r="Y9" s="9">
        <v>73.8</v>
      </c>
      <c r="Z9" s="9">
        <v>78.7</v>
      </c>
      <c r="AA9" s="9">
        <v>81.8</v>
      </c>
      <c r="AB9" s="9">
        <v>84.5</v>
      </c>
      <c r="AC9" s="9">
        <v>88.5</v>
      </c>
    </row>
    <row r="10" spans="1:30" ht="15" thickBot="1">
      <c r="M10" s="3" t="s">
        <v>170</v>
      </c>
      <c r="N10" s="9">
        <v>58.7</v>
      </c>
      <c r="O10" s="9">
        <v>61</v>
      </c>
      <c r="P10" s="9">
        <v>61.8</v>
      </c>
      <c r="Q10" s="9">
        <v>62.8</v>
      </c>
      <c r="R10" s="9">
        <v>63.5</v>
      </c>
      <c r="S10" s="9">
        <v>64.400000000000006</v>
      </c>
      <c r="T10" s="9">
        <v>65.099999999999994</v>
      </c>
      <c r="U10" s="9">
        <v>66.099999999999994</v>
      </c>
      <c r="V10" s="9">
        <v>67.400000000000006</v>
      </c>
      <c r="W10" s="9">
        <v>69</v>
      </c>
      <c r="X10" s="9">
        <v>70.8</v>
      </c>
      <c r="Y10" s="9">
        <v>73</v>
      </c>
      <c r="Z10" s="9">
        <v>75.3</v>
      </c>
      <c r="AA10" s="9">
        <v>77.599999999999994</v>
      </c>
      <c r="AB10" s="9">
        <v>79.900000000000006</v>
      </c>
      <c r="AC10" s="9">
        <v>82.5</v>
      </c>
    </row>
    <row r="14" spans="1:30">
      <c r="N14" s="149"/>
      <c r="O14" s="149"/>
      <c r="P14" s="149"/>
      <c r="Q14" s="149"/>
      <c r="R14" s="149"/>
      <c r="S14" s="149"/>
      <c r="T14" s="149"/>
      <c r="U14" s="149"/>
      <c r="V14" s="149"/>
      <c r="W14" s="149"/>
      <c r="X14" s="149"/>
      <c r="Y14" s="149"/>
      <c r="Z14" s="149"/>
      <c r="AA14" s="149"/>
      <c r="AB14" s="149"/>
      <c r="AC14" s="149"/>
      <c r="AD14" s="149"/>
    </row>
    <row r="15" spans="1:30">
      <c r="N15" s="149"/>
      <c r="O15" s="149"/>
      <c r="P15" s="149"/>
      <c r="Q15" s="149"/>
      <c r="R15" s="149"/>
      <c r="S15" s="149"/>
      <c r="T15" s="149"/>
      <c r="U15" s="149"/>
      <c r="V15" s="149"/>
      <c r="W15" s="149"/>
      <c r="X15" s="149"/>
      <c r="Y15" s="149"/>
      <c r="Z15" s="149"/>
      <c r="AA15" s="149"/>
      <c r="AB15" s="149"/>
      <c r="AC15" s="149"/>
      <c r="AD15" s="149"/>
    </row>
    <row r="23" spans="1:3">
      <c r="C23" s="41"/>
    </row>
    <row r="24" spans="1:3">
      <c r="A24" s="24"/>
    </row>
  </sheetData>
  <hyperlinks>
    <hyperlink ref="A2" location="Contents!A1" display="Return to Contents Page" xr:uid="{9800D720-A156-436F-A91A-149BEC2A833D}"/>
    <hyperlink ref="A3" location="'4. Scenarios &amp; Sensitivites'!A1" display="Return to Chapter Contents" xr:uid="{42F2FD76-66DA-46BB-8EDB-9DDF67C24638}"/>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BBC2-05A1-4221-9EC5-B55086F7BC2F}">
  <sheetPr codeName="Sheet21"/>
  <dimension ref="A1:AC32"/>
  <sheetViews>
    <sheetView zoomScale="85" zoomScaleNormal="85" workbookViewId="0">
      <selection activeCell="A3" sqref="A3"/>
    </sheetView>
  </sheetViews>
  <sheetFormatPr defaultColWidth="8.88671875" defaultRowHeight="14.4"/>
  <cols>
    <col min="1" max="1" width="26.6640625" style="20" customWidth="1"/>
    <col min="2" max="12" width="8.88671875" style="20"/>
    <col min="13" max="13" width="26.33203125" style="20" customWidth="1"/>
    <col min="14" max="16" width="10.5546875" style="20" bestFit="1" customWidth="1"/>
    <col min="17" max="27" width="11.6640625" style="20" bestFit="1" customWidth="1"/>
    <col min="28" max="28" width="11.6640625" style="20" customWidth="1"/>
    <col min="29" max="29" width="11.6640625" style="20" bestFit="1" customWidth="1"/>
    <col min="30" max="16384" width="8.88671875" style="20"/>
  </cols>
  <sheetData>
    <row r="1" spans="1:29" s="40" customFormat="1" ht="21">
      <c r="A1" s="39" t="s">
        <v>26</v>
      </c>
    </row>
    <row r="2" spans="1:29">
      <c r="A2" s="37" t="s">
        <v>83</v>
      </c>
    </row>
    <row r="3" spans="1:29">
      <c r="A3" s="37" t="s">
        <v>84</v>
      </c>
    </row>
    <row r="4" spans="1:29" ht="15" thickBot="1">
      <c r="A4" s="36"/>
    </row>
    <row r="5" spans="1:29" ht="15" thickBot="1">
      <c r="B5" s="22"/>
      <c r="M5" s="1" t="s">
        <v>259</v>
      </c>
      <c r="N5" s="2" t="s">
        <v>243</v>
      </c>
      <c r="O5" s="2" t="s">
        <v>244</v>
      </c>
      <c r="P5" s="2" t="s">
        <v>245</v>
      </c>
      <c r="Q5" s="2" t="s">
        <v>246</v>
      </c>
      <c r="R5" s="2" t="s">
        <v>247</v>
      </c>
      <c r="S5" s="2" t="s">
        <v>248</v>
      </c>
      <c r="T5" s="2" t="s">
        <v>249</v>
      </c>
      <c r="U5" s="2" t="s">
        <v>250</v>
      </c>
      <c r="V5" s="2" t="s">
        <v>251</v>
      </c>
      <c r="W5" s="2" t="s">
        <v>252</v>
      </c>
      <c r="X5" s="2" t="s">
        <v>253</v>
      </c>
      <c r="Y5" s="2" t="s">
        <v>254</v>
      </c>
      <c r="Z5" s="2" t="s">
        <v>255</v>
      </c>
      <c r="AA5" s="2" t="s">
        <v>256</v>
      </c>
      <c r="AB5" s="2" t="s">
        <v>257</v>
      </c>
      <c r="AC5" s="2" t="s">
        <v>258</v>
      </c>
    </row>
    <row r="6" spans="1:29" ht="15" thickBot="1">
      <c r="B6" s="23"/>
      <c r="M6" s="3" t="s">
        <v>148</v>
      </c>
      <c r="N6" s="9">
        <v>77.88212</v>
      </c>
      <c r="O6" s="9">
        <v>80.333149999999989</v>
      </c>
      <c r="P6" s="9">
        <v>83.908880000000011</v>
      </c>
      <c r="Q6" s="9">
        <v>88.13488000000001</v>
      </c>
      <c r="R6" s="9">
        <v>98.499710000000007</v>
      </c>
      <c r="S6" s="9">
        <v>101.61621</v>
      </c>
      <c r="T6" s="9">
        <v>108.57120999999999</v>
      </c>
      <c r="U6" s="9">
        <v>111.87440999999998</v>
      </c>
      <c r="V6" s="9">
        <v>125.03910999999998</v>
      </c>
      <c r="W6" s="9">
        <v>129.35740999999999</v>
      </c>
      <c r="X6" s="9">
        <v>137.95815000000002</v>
      </c>
      <c r="Y6" s="9">
        <v>145.85451</v>
      </c>
      <c r="Z6" s="9">
        <v>151.58131</v>
      </c>
      <c r="AA6" s="9">
        <v>167.00201000000001</v>
      </c>
      <c r="AB6" s="9">
        <v>175.22233000000003</v>
      </c>
      <c r="AC6" s="9">
        <v>181.33613</v>
      </c>
    </row>
    <row r="7" spans="1:29" ht="15" thickBot="1">
      <c r="M7" s="3" t="s">
        <v>139</v>
      </c>
      <c r="N7" s="9">
        <v>77.88212</v>
      </c>
      <c r="O7" s="9">
        <v>80.738739999999993</v>
      </c>
      <c r="P7" s="9">
        <v>87.106780000000001</v>
      </c>
      <c r="Q7" s="9">
        <v>94.042609999999996</v>
      </c>
      <c r="R7" s="9">
        <v>100.66810999999998</v>
      </c>
      <c r="S7" s="9">
        <v>108.73150999999999</v>
      </c>
      <c r="T7" s="9">
        <v>114.14396999999998</v>
      </c>
      <c r="U7" s="9">
        <v>121.10352999999998</v>
      </c>
      <c r="V7" s="9">
        <v>130.52982999999998</v>
      </c>
      <c r="W7" s="9">
        <v>140.08060999999998</v>
      </c>
      <c r="X7" s="9">
        <v>150.41041000000001</v>
      </c>
      <c r="Y7" s="9">
        <v>155.64631</v>
      </c>
      <c r="Z7" s="9">
        <v>173.99321000000003</v>
      </c>
      <c r="AA7" s="9">
        <v>185.06273000000002</v>
      </c>
      <c r="AB7" s="9">
        <v>188.83115000000001</v>
      </c>
      <c r="AC7" s="9">
        <v>196.55214999999995</v>
      </c>
    </row>
    <row r="8" spans="1:29" ht="15" thickBot="1">
      <c r="M8" s="3" t="s">
        <v>149</v>
      </c>
      <c r="N8" s="9">
        <v>77.88212</v>
      </c>
      <c r="O8" s="9">
        <v>80.333149999999989</v>
      </c>
      <c r="P8" s="9">
        <v>83.908880000000011</v>
      </c>
      <c r="Q8" s="9">
        <v>88.13488000000001</v>
      </c>
      <c r="R8" s="9">
        <v>98.499710000000007</v>
      </c>
      <c r="S8" s="9">
        <v>101.61621</v>
      </c>
      <c r="T8" s="9">
        <v>108.57120999999999</v>
      </c>
      <c r="U8" s="9">
        <v>111.87440999999998</v>
      </c>
      <c r="V8" s="9">
        <v>125.03910999999998</v>
      </c>
      <c r="W8" s="9">
        <v>129.35740999999999</v>
      </c>
      <c r="X8" s="9">
        <v>137.95815000000002</v>
      </c>
      <c r="Y8" s="9">
        <v>145.85451</v>
      </c>
      <c r="Z8" s="9">
        <v>151.58131</v>
      </c>
      <c r="AA8" s="9">
        <v>167.00201000000001</v>
      </c>
      <c r="AB8" s="9">
        <v>175.22233000000003</v>
      </c>
      <c r="AC8" s="9">
        <v>181.33613</v>
      </c>
    </row>
    <row r="9" spans="1:29" ht="15" thickBot="1">
      <c r="M9" s="3" t="s">
        <v>121</v>
      </c>
      <c r="N9" s="9">
        <v>77.88212</v>
      </c>
      <c r="O9" s="9">
        <v>84.170649999999995</v>
      </c>
      <c r="P9" s="9">
        <v>96.473209999999995</v>
      </c>
      <c r="Q9" s="9">
        <v>101.65231</v>
      </c>
      <c r="R9" s="9">
        <v>116.30660999999999</v>
      </c>
      <c r="S9" s="9">
        <v>122.23067</v>
      </c>
      <c r="T9" s="9">
        <v>117.74831000000002</v>
      </c>
      <c r="U9" s="9">
        <v>130.19480999999999</v>
      </c>
      <c r="V9" s="9">
        <v>143.15481</v>
      </c>
      <c r="W9" s="9">
        <v>151.65741</v>
      </c>
      <c r="X9" s="9">
        <v>159.01661999999999</v>
      </c>
      <c r="Y9" s="9">
        <v>181.81844000000001</v>
      </c>
      <c r="Z9" s="9">
        <v>190.47944000000001</v>
      </c>
      <c r="AA9" s="9">
        <v>189.19534000000002</v>
      </c>
      <c r="AB9" s="9">
        <v>193.96985999999998</v>
      </c>
      <c r="AC9" s="9">
        <v>197.48985999999999</v>
      </c>
    </row>
    <row r="10" spans="1:29" ht="15" thickBot="1">
      <c r="M10" s="3" t="s">
        <v>170</v>
      </c>
      <c r="N10" s="9">
        <v>77.88212</v>
      </c>
      <c r="O10" s="9">
        <v>79.644619999999989</v>
      </c>
      <c r="P10" s="9">
        <v>81.516809999999992</v>
      </c>
      <c r="Q10" s="9">
        <v>80.733190000000008</v>
      </c>
      <c r="R10" s="9">
        <v>84.061790000000002</v>
      </c>
      <c r="S10" s="9">
        <v>92.77422</v>
      </c>
      <c r="T10" s="9">
        <v>100.62250999999998</v>
      </c>
      <c r="U10" s="9">
        <v>107.99360999999999</v>
      </c>
      <c r="V10" s="9">
        <v>115.77350999999997</v>
      </c>
      <c r="W10" s="9">
        <v>114.21260999999998</v>
      </c>
      <c r="X10" s="9">
        <v>120.21041000000001</v>
      </c>
      <c r="Y10" s="9">
        <v>125.68991</v>
      </c>
      <c r="Z10" s="9">
        <v>133.47877</v>
      </c>
      <c r="AA10" s="9">
        <v>138.51060999999999</v>
      </c>
      <c r="AB10" s="9">
        <v>152.42670999999996</v>
      </c>
      <c r="AC10" s="9">
        <v>162.16651000000002</v>
      </c>
    </row>
    <row r="16" spans="1:29">
      <c r="N16" s="177"/>
      <c r="O16" s="177"/>
      <c r="P16" s="177"/>
      <c r="Q16" s="177"/>
      <c r="R16" s="177"/>
      <c r="S16" s="177"/>
      <c r="T16" s="177"/>
      <c r="U16" s="177"/>
      <c r="V16" s="177"/>
      <c r="W16" s="177"/>
      <c r="X16" s="177"/>
      <c r="Y16" s="177"/>
      <c r="Z16" s="177"/>
      <c r="AA16" s="177"/>
      <c r="AB16" s="177"/>
      <c r="AC16" s="177"/>
    </row>
    <row r="17" spans="1:29">
      <c r="N17" s="177"/>
      <c r="O17" s="177"/>
      <c r="P17" s="177"/>
      <c r="Q17" s="177"/>
      <c r="R17" s="177"/>
      <c r="S17" s="177"/>
      <c r="T17" s="177"/>
      <c r="U17" s="177"/>
      <c r="V17" s="177"/>
      <c r="W17" s="177"/>
      <c r="X17" s="177"/>
      <c r="Y17" s="177"/>
      <c r="Z17" s="177"/>
      <c r="AA17" s="177"/>
      <c r="AB17" s="177"/>
      <c r="AC17" s="177"/>
    </row>
    <row r="18" spans="1:29">
      <c r="N18" s="177"/>
      <c r="O18" s="177"/>
      <c r="P18" s="177"/>
      <c r="Q18" s="177"/>
      <c r="R18" s="177"/>
      <c r="S18" s="177"/>
      <c r="T18" s="177"/>
      <c r="U18" s="177"/>
      <c r="V18" s="177"/>
      <c r="W18" s="177"/>
      <c r="X18" s="177"/>
      <c r="Y18" s="177"/>
      <c r="Z18" s="177"/>
      <c r="AA18" s="177"/>
      <c r="AB18" s="177"/>
      <c r="AC18" s="177"/>
    </row>
    <row r="19" spans="1:29">
      <c r="N19" s="177"/>
      <c r="O19" s="177"/>
      <c r="P19" s="177"/>
      <c r="Q19" s="177"/>
      <c r="R19" s="177"/>
      <c r="S19" s="177"/>
      <c r="T19" s="177"/>
      <c r="U19" s="177"/>
      <c r="V19" s="177"/>
      <c r="W19" s="177"/>
      <c r="X19" s="177"/>
      <c r="Y19" s="177"/>
      <c r="Z19" s="177"/>
      <c r="AA19" s="177"/>
      <c r="AB19" s="177"/>
      <c r="AC19" s="177"/>
    </row>
    <row r="20" spans="1:29">
      <c r="P20" s="177"/>
      <c r="Q20" s="177"/>
      <c r="R20" s="177"/>
      <c r="S20" s="177"/>
      <c r="T20" s="177"/>
      <c r="U20" s="177"/>
      <c r="V20" s="177"/>
      <c r="W20" s="177"/>
      <c r="X20" s="177"/>
      <c r="Y20" s="177"/>
      <c r="Z20" s="177"/>
      <c r="AA20" s="177"/>
      <c r="AB20" s="177"/>
      <c r="AC20" s="177"/>
    </row>
    <row r="22" spans="1:29">
      <c r="P22" s="178"/>
      <c r="Q22" s="178"/>
      <c r="R22" s="178"/>
      <c r="S22" s="178"/>
      <c r="T22" s="178"/>
      <c r="U22" s="178"/>
      <c r="V22" s="178"/>
      <c r="W22" s="178"/>
      <c r="X22" s="178"/>
      <c r="Y22" s="178"/>
      <c r="Z22" s="178"/>
      <c r="AA22" s="178"/>
      <c r="AB22" s="178"/>
      <c r="AC22" s="178"/>
    </row>
    <row r="23" spans="1:29">
      <c r="C23" s="41"/>
      <c r="P23" s="178"/>
      <c r="Q23" s="178"/>
      <c r="R23" s="178"/>
      <c r="S23" s="178"/>
      <c r="T23" s="178"/>
      <c r="U23" s="178"/>
      <c r="V23" s="178"/>
      <c r="W23" s="178"/>
      <c r="X23" s="178"/>
      <c r="Y23" s="178"/>
      <c r="Z23" s="178"/>
      <c r="AA23" s="178"/>
      <c r="AB23" s="178"/>
      <c r="AC23" s="178"/>
    </row>
    <row r="24" spans="1:29">
      <c r="A24" s="24"/>
      <c r="P24" s="178"/>
      <c r="Q24" s="178"/>
      <c r="R24" s="178"/>
      <c r="S24" s="178"/>
      <c r="T24" s="178"/>
      <c r="U24" s="178"/>
      <c r="V24" s="178"/>
      <c r="W24" s="178"/>
      <c r="X24" s="178"/>
      <c r="Y24" s="178"/>
      <c r="Z24" s="178"/>
      <c r="AA24" s="178"/>
      <c r="AB24" s="178"/>
      <c r="AC24" s="178"/>
    </row>
    <row r="25" spans="1:29">
      <c r="P25" s="178"/>
      <c r="Q25" s="178"/>
      <c r="R25" s="178"/>
      <c r="S25" s="178"/>
      <c r="T25" s="178"/>
      <c r="U25" s="178"/>
      <c r="V25" s="178"/>
      <c r="W25" s="178"/>
      <c r="X25" s="178"/>
      <c r="Y25" s="178"/>
      <c r="Z25" s="178"/>
      <c r="AA25" s="178"/>
      <c r="AB25" s="178"/>
      <c r="AC25" s="178"/>
    </row>
    <row r="26" spans="1:29">
      <c r="A26" s="179"/>
      <c r="P26" s="178"/>
      <c r="Q26" s="178"/>
      <c r="R26" s="178"/>
      <c r="S26" s="178"/>
      <c r="T26" s="178"/>
      <c r="U26" s="178"/>
      <c r="V26" s="178"/>
      <c r="W26" s="178"/>
      <c r="X26" s="178"/>
      <c r="Y26" s="178"/>
      <c r="Z26" s="178"/>
      <c r="AA26" s="178"/>
      <c r="AB26" s="178"/>
      <c r="AC26" s="178"/>
    </row>
    <row r="32" spans="1:29">
      <c r="W32" s="160"/>
    </row>
  </sheetData>
  <hyperlinks>
    <hyperlink ref="A2" location="Contents!A1" display="Return to Contents Page" xr:uid="{07851352-8E49-472F-BFC8-561B29D9DCA6}"/>
    <hyperlink ref="A3" location="'4. Scenarios &amp; Sensitivites'!A1" display="Return to Chapter Contents" xr:uid="{B9B344CD-6D05-479B-8099-C52B4691D876}"/>
  </hyperlinks>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B0C2-5471-4D25-9C94-D4416B258790}">
  <sheetPr codeName="Sheet12"/>
  <dimension ref="A1:AE27"/>
  <sheetViews>
    <sheetView zoomScale="85" zoomScaleNormal="85" workbookViewId="0">
      <selection activeCell="A3" sqref="A3"/>
    </sheetView>
  </sheetViews>
  <sheetFormatPr defaultColWidth="8.88671875" defaultRowHeight="14.4"/>
  <cols>
    <col min="1" max="1" width="26.6640625" style="20" customWidth="1"/>
    <col min="2" max="12" width="8.88671875" style="20"/>
    <col min="13" max="13" width="26.33203125" style="20" customWidth="1"/>
    <col min="14" max="16384" width="8.88671875" style="20"/>
  </cols>
  <sheetData>
    <row r="1" spans="1:31" s="40" customFormat="1" ht="21">
      <c r="A1" s="39" t="s">
        <v>27</v>
      </c>
    </row>
    <row r="2" spans="1:31">
      <c r="A2" s="37" t="s">
        <v>83</v>
      </c>
    </row>
    <row r="3" spans="1:31">
      <c r="A3" s="37" t="s">
        <v>84</v>
      </c>
    </row>
    <row r="4" spans="1:31" ht="15" thickBot="1">
      <c r="A4" s="36"/>
    </row>
    <row r="5" spans="1:31" ht="15" thickBot="1">
      <c r="B5" s="22"/>
      <c r="M5" s="1" t="s">
        <v>259</v>
      </c>
      <c r="N5" s="2" t="s">
        <v>243</v>
      </c>
      <c r="O5" s="2" t="s">
        <v>244</v>
      </c>
      <c r="P5" s="2" t="s">
        <v>245</v>
      </c>
      <c r="Q5" s="2" t="s">
        <v>246</v>
      </c>
      <c r="R5" s="2" t="s">
        <v>247</v>
      </c>
      <c r="S5" s="2" t="s">
        <v>248</v>
      </c>
      <c r="T5" s="2" t="s">
        <v>249</v>
      </c>
      <c r="U5" s="2" t="s">
        <v>250</v>
      </c>
      <c r="V5" s="2" t="s">
        <v>251</v>
      </c>
      <c r="W5" s="2" t="s">
        <v>252</v>
      </c>
      <c r="X5" s="2" t="s">
        <v>253</v>
      </c>
      <c r="Y5" s="2" t="s">
        <v>254</v>
      </c>
      <c r="Z5" s="2" t="s">
        <v>255</v>
      </c>
      <c r="AA5" s="2" t="s">
        <v>256</v>
      </c>
      <c r="AB5" s="2" t="s">
        <v>257</v>
      </c>
      <c r="AC5" s="2" t="s">
        <v>258</v>
      </c>
    </row>
    <row r="6" spans="1:31" ht="15" thickBot="1">
      <c r="B6" s="23"/>
      <c r="M6" s="3" t="s">
        <v>148</v>
      </c>
      <c r="N6" s="9">
        <v>19.857472723990004</v>
      </c>
      <c r="O6" s="9">
        <v>21.266399119102005</v>
      </c>
      <c r="P6" s="9">
        <v>22.150280698264002</v>
      </c>
      <c r="Q6" s="9">
        <v>23.099984637418</v>
      </c>
      <c r="R6" s="9">
        <v>23.664946264368002</v>
      </c>
      <c r="S6" s="9">
        <v>24.223847818420005</v>
      </c>
      <c r="T6" s="9">
        <v>24.963883254484003</v>
      </c>
      <c r="U6" s="9">
        <v>23.639638500330001</v>
      </c>
      <c r="V6" s="9">
        <v>24.02087101727</v>
      </c>
      <c r="W6" s="9">
        <v>24.340025190189998</v>
      </c>
      <c r="X6" s="9">
        <v>24.465180736689998</v>
      </c>
      <c r="Y6" s="9">
        <v>24.855061034279998</v>
      </c>
      <c r="Z6" s="9">
        <v>25.378281464779999</v>
      </c>
      <c r="AA6" s="9">
        <v>26.014249395309999</v>
      </c>
      <c r="AB6" s="9">
        <v>25.939366034529996</v>
      </c>
      <c r="AC6" s="9">
        <v>26.653471418980001</v>
      </c>
    </row>
    <row r="7" spans="1:31" ht="15" thickBot="1">
      <c r="M7" s="3" t="s">
        <v>139</v>
      </c>
      <c r="N7" s="9">
        <v>19.857472723990004</v>
      </c>
      <c r="O7" s="9">
        <v>20.443576111045001</v>
      </c>
      <c r="P7" s="9">
        <v>22.111900293989997</v>
      </c>
      <c r="Q7" s="9">
        <v>23.652527078299997</v>
      </c>
      <c r="R7" s="9">
        <v>24.568864943809995</v>
      </c>
      <c r="S7" s="9">
        <v>25.44628454958</v>
      </c>
      <c r="T7" s="9">
        <v>26.198821153680004</v>
      </c>
      <c r="U7" s="9">
        <v>27.231735429128999</v>
      </c>
      <c r="V7" s="9">
        <v>28.711606802385997</v>
      </c>
      <c r="W7" s="9">
        <v>30.099303587239998</v>
      </c>
      <c r="X7" s="9">
        <v>31.699886584109997</v>
      </c>
      <c r="Y7" s="9">
        <v>33.87768908668</v>
      </c>
      <c r="Z7" s="9">
        <v>36.31365998631</v>
      </c>
      <c r="AA7" s="9">
        <v>39.110098689749996</v>
      </c>
      <c r="AB7" s="9">
        <v>41.341181104429999</v>
      </c>
      <c r="AC7" s="9">
        <v>44.717241826429991</v>
      </c>
    </row>
    <row r="8" spans="1:31" ht="15" thickBot="1">
      <c r="M8" s="3" t="s">
        <v>149</v>
      </c>
      <c r="N8" s="9">
        <v>19.857472723990004</v>
      </c>
      <c r="O8" s="9">
        <v>19.95125794986</v>
      </c>
      <c r="P8" s="9">
        <v>20.87740957119</v>
      </c>
      <c r="Q8" s="9">
        <v>22.00449138211</v>
      </c>
      <c r="R8" s="9">
        <v>22.261424470229997</v>
      </c>
      <c r="S8" s="9">
        <v>23.338187776310001</v>
      </c>
      <c r="T8" s="9">
        <v>23.506449670948001</v>
      </c>
      <c r="U8" s="9">
        <v>23.639638500330001</v>
      </c>
      <c r="V8" s="9">
        <v>24.02087101727</v>
      </c>
      <c r="W8" s="9">
        <v>24.340025190189998</v>
      </c>
      <c r="X8" s="9">
        <v>24.465180736689998</v>
      </c>
      <c r="Y8" s="9">
        <v>24.855061034279998</v>
      </c>
      <c r="Z8" s="9">
        <v>25.378281464779999</v>
      </c>
      <c r="AA8" s="9">
        <v>26.014249395309999</v>
      </c>
      <c r="AB8" s="9">
        <v>25.939366034529996</v>
      </c>
      <c r="AC8" s="9">
        <v>26.653471418980001</v>
      </c>
    </row>
    <row r="9" spans="1:31" ht="15" thickBot="1">
      <c r="M9" s="3" t="s">
        <v>121</v>
      </c>
      <c r="N9" s="9">
        <v>19.857472723990004</v>
      </c>
      <c r="O9" s="9">
        <v>20.975924544524997</v>
      </c>
      <c r="P9" s="9">
        <v>21.968789682260002</v>
      </c>
      <c r="Q9" s="9">
        <v>22.51383542432</v>
      </c>
      <c r="R9" s="9">
        <v>22.799571253049997</v>
      </c>
      <c r="S9" s="9">
        <v>23.848706309160001</v>
      </c>
      <c r="T9" s="9">
        <v>24.92147536437</v>
      </c>
      <c r="U9" s="9">
        <v>26.490093228752002</v>
      </c>
      <c r="V9" s="9">
        <v>27.447281999809999</v>
      </c>
      <c r="W9" s="9">
        <v>29.864431338479999</v>
      </c>
      <c r="X9" s="9">
        <v>32.716931979649999</v>
      </c>
      <c r="Y9" s="9">
        <v>36.744734343090002</v>
      </c>
      <c r="Z9" s="9">
        <v>40.303775743140001</v>
      </c>
      <c r="AA9" s="9">
        <v>46.040153764579998</v>
      </c>
      <c r="AB9" s="9">
        <v>51.537584575839993</v>
      </c>
      <c r="AC9" s="9">
        <v>54.72208559068001</v>
      </c>
    </row>
    <row r="10" spans="1:31" ht="15" thickBot="1">
      <c r="M10" s="3" t="s">
        <v>170</v>
      </c>
      <c r="N10" s="9">
        <v>19.857472723990004</v>
      </c>
      <c r="O10" s="9">
        <v>20.416365718450002</v>
      </c>
      <c r="P10" s="9">
        <v>21.000965871370006</v>
      </c>
      <c r="Q10" s="9">
        <v>21.931880484119997</v>
      </c>
      <c r="R10" s="9">
        <v>23.297706381900003</v>
      </c>
      <c r="S10" s="9">
        <v>23.758698384480006</v>
      </c>
      <c r="T10" s="9">
        <v>24.332503380090003</v>
      </c>
      <c r="U10" s="9">
        <v>24.686820049280001</v>
      </c>
      <c r="V10" s="9">
        <v>25.176826168169995</v>
      </c>
      <c r="W10" s="9">
        <v>25.830276715680004</v>
      </c>
      <c r="X10" s="9">
        <v>26.21062711655</v>
      </c>
      <c r="Y10" s="9">
        <v>26.331751091519997</v>
      </c>
      <c r="Z10" s="9">
        <v>26.296057103750002</v>
      </c>
      <c r="AA10" s="9">
        <v>26.344874895349999</v>
      </c>
      <c r="AB10" s="9">
        <v>26.424197588440002</v>
      </c>
      <c r="AC10" s="9">
        <v>26.561581156788002</v>
      </c>
    </row>
    <row r="12" spans="1:31">
      <c r="M12" s="20" t="s">
        <v>260</v>
      </c>
    </row>
    <row r="14" spans="1:31">
      <c r="M14" s="54"/>
      <c r="N14" s="54"/>
      <c r="O14" s="54"/>
      <c r="P14" s="54"/>
      <c r="Q14" s="54"/>
      <c r="R14" s="54"/>
      <c r="S14" s="54"/>
      <c r="T14" s="54"/>
      <c r="U14" s="54"/>
      <c r="V14" s="54"/>
      <c r="W14" s="54"/>
      <c r="X14" s="54"/>
      <c r="Y14" s="54"/>
      <c r="Z14" s="54"/>
      <c r="AA14" s="54"/>
      <c r="AB14" s="54"/>
      <c r="AC14" s="54"/>
      <c r="AD14" s="54"/>
    </row>
    <row r="15" spans="1:31">
      <c r="L15" s="55"/>
      <c r="M15" s="25"/>
      <c r="N15" s="25"/>
      <c r="O15" s="25"/>
      <c r="P15" s="25"/>
      <c r="Q15" s="25"/>
      <c r="R15" s="25"/>
      <c r="S15" s="25"/>
      <c r="T15" s="25"/>
      <c r="U15" s="25"/>
      <c r="V15" s="25"/>
      <c r="W15" s="25"/>
      <c r="X15" s="25"/>
      <c r="Y15" s="25"/>
      <c r="Z15" s="25"/>
      <c r="AA15" s="25"/>
      <c r="AB15" s="25"/>
      <c r="AC15" s="25"/>
      <c r="AD15" s="25"/>
      <c r="AE15" s="53"/>
    </row>
    <row r="16" spans="1:31">
      <c r="L16" s="55"/>
      <c r="M16" s="25"/>
      <c r="N16" s="150"/>
      <c r="O16" s="150"/>
      <c r="P16" s="150"/>
      <c r="Q16" s="150"/>
      <c r="R16" s="150"/>
      <c r="S16" s="150"/>
      <c r="T16" s="150"/>
      <c r="U16" s="150"/>
      <c r="V16" s="150"/>
      <c r="W16" s="150"/>
      <c r="X16" s="150"/>
      <c r="Y16" s="150"/>
      <c r="Z16" s="150"/>
      <c r="AA16" s="150"/>
      <c r="AB16" s="150"/>
      <c r="AC16" s="150"/>
      <c r="AD16" s="150"/>
      <c r="AE16" s="53"/>
    </row>
    <row r="17" spans="1:31">
      <c r="L17" s="55"/>
      <c r="M17" s="25"/>
      <c r="N17" s="150"/>
      <c r="O17" s="150"/>
      <c r="P17" s="150"/>
      <c r="Q17" s="150"/>
      <c r="R17" s="150"/>
      <c r="S17" s="150"/>
      <c r="T17" s="150"/>
      <c r="U17" s="150"/>
      <c r="V17" s="150"/>
      <c r="W17" s="150"/>
      <c r="X17" s="150"/>
      <c r="Y17" s="150"/>
      <c r="Z17" s="150"/>
      <c r="AA17" s="150"/>
      <c r="AB17" s="150"/>
      <c r="AC17" s="150"/>
      <c r="AD17" s="150"/>
      <c r="AE17" s="53"/>
    </row>
    <row r="18" spans="1:31">
      <c r="L18" s="55"/>
      <c r="M18" s="25"/>
      <c r="N18" s="150"/>
      <c r="O18" s="150"/>
      <c r="P18" s="150"/>
      <c r="Q18" s="150"/>
      <c r="R18" s="150"/>
      <c r="S18" s="150"/>
      <c r="T18" s="150"/>
      <c r="U18" s="150"/>
      <c r="V18" s="150"/>
      <c r="W18" s="150"/>
      <c r="X18" s="150"/>
      <c r="Y18" s="150"/>
      <c r="Z18" s="150"/>
      <c r="AA18" s="150"/>
      <c r="AB18" s="150"/>
      <c r="AC18" s="150"/>
      <c r="AD18" s="150"/>
      <c r="AE18" s="53"/>
    </row>
    <row r="19" spans="1:31">
      <c r="L19" s="55"/>
      <c r="M19" s="25"/>
      <c r="N19" s="150"/>
      <c r="O19" s="150"/>
      <c r="P19" s="150"/>
      <c r="Q19" s="150"/>
      <c r="R19" s="150"/>
      <c r="S19" s="150"/>
      <c r="T19" s="150"/>
      <c r="U19" s="150"/>
      <c r="V19" s="150"/>
      <c r="W19" s="150"/>
      <c r="X19" s="150"/>
      <c r="Y19" s="150"/>
      <c r="Z19" s="150"/>
      <c r="AA19" s="150"/>
      <c r="AB19" s="150"/>
      <c r="AC19" s="150"/>
      <c r="AD19" s="150"/>
      <c r="AE19" s="53"/>
    </row>
    <row r="20" spans="1:31">
      <c r="L20" s="55"/>
      <c r="M20" s="25"/>
      <c r="N20" s="150"/>
      <c r="O20" s="150"/>
      <c r="P20" s="150"/>
      <c r="Q20" s="150"/>
      <c r="R20" s="150"/>
      <c r="S20" s="150"/>
      <c r="T20" s="150"/>
      <c r="U20" s="150"/>
      <c r="V20" s="150"/>
      <c r="W20" s="150"/>
      <c r="X20" s="150"/>
      <c r="Y20" s="150"/>
      <c r="Z20" s="150"/>
      <c r="AA20" s="150"/>
      <c r="AB20" s="150"/>
      <c r="AC20" s="150"/>
      <c r="AD20" s="150"/>
      <c r="AE20" s="53"/>
    </row>
    <row r="21" spans="1:31">
      <c r="L21" s="55"/>
      <c r="M21" s="25"/>
      <c r="N21" s="25"/>
      <c r="O21" s="25"/>
      <c r="P21" s="25"/>
      <c r="Q21" s="25"/>
      <c r="R21" s="25"/>
      <c r="S21" s="25"/>
      <c r="T21" s="25"/>
      <c r="U21" s="25"/>
      <c r="V21" s="25"/>
      <c r="W21" s="25"/>
      <c r="X21" s="25"/>
      <c r="Y21" s="25"/>
      <c r="Z21" s="25"/>
      <c r="AA21" s="25"/>
      <c r="AB21" s="25"/>
      <c r="AC21" s="25"/>
      <c r="AD21" s="25"/>
      <c r="AE21" s="53"/>
    </row>
    <row r="22" spans="1:31">
      <c r="L22" s="55"/>
      <c r="M22" s="151"/>
      <c r="N22" s="152"/>
      <c r="O22" s="152"/>
      <c r="P22" s="152"/>
      <c r="Q22" s="152"/>
      <c r="R22" s="152"/>
      <c r="S22" s="152"/>
      <c r="T22" s="152"/>
      <c r="U22" s="152"/>
      <c r="V22" s="152"/>
      <c r="W22" s="152"/>
      <c r="X22" s="152"/>
      <c r="Y22" s="152"/>
      <c r="Z22" s="152"/>
      <c r="AA22" s="152"/>
      <c r="AB22" s="152"/>
      <c r="AC22" s="152"/>
      <c r="AD22" s="25"/>
      <c r="AE22" s="53"/>
    </row>
    <row r="23" spans="1:31">
      <c r="C23" s="41"/>
      <c r="L23" s="55"/>
      <c r="M23" s="151"/>
      <c r="N23" s="152"/>
      <c r="O23" s="152"/>
      <c r="P23" s="152"/>
      <c r="Q23" s="152"/>
      <c r="R23" s="152"/>
      <c r="S23" s="152"/>
      <c r="T23" s="152"/>
      <c r="U23" s="152"/>
      <c r="V23" s="152"/>
      <c r="W23" s="152"/>
      <c r="X23" s="152"/>
      <c r="Y23" s="152"/>
      <c r="Z23" s="152"/>
      <c r="AA23" s="152"/>
      <c r="AB23" s="152"/>
      <c r="AC23" s="152"/>
      <c r="AD23" s="25"/>
      <c r="AE23" s="53"/>
    </row>
    <row r="24" spans="1:31">
      <c r="A24" s="24"/>
      <c r="L24" s="55"/>
      <c r="M24" s="151"/>
      <c r="N24" s="152"/>
      <c r="O24" s="152"/>
      <c r="P24" s="152"/>
      <c r="Q24" s="152"/>
      <c r="R24" s="152"/>
      <c r="S24" s="152"/>
      <c r="T24" s="152"/>
      <c r="U24" s="152"/>
      <c r="V24" s="152"/>
      <c r="W24" s="152"/>
      <c r="X24" s="152"/>
      <c r="Y24" s="152"/>
      <c r="Z24" s="152"/>
      <c r="AA24" s="152"/>
      <c r="AB24" s="152"/>
      <c r="AC24" s="152"/>
      <c r="AD24" s="25"/>
      <c r="AE24" s="53"/>
    </row>
    <row r="25" spans="1:31">
      <c r="L25" s="55"/>
      <c r="M25" s="151"/>
      <c r="N25" s="152"/>
      <c r="O25" s="152"/>
      <c r="P25" s="152"/>
      <c r="Q25" s="152"/>
      <c r="R25" s="152"/>
      <c r="S25" s="152"/>
      <c r="T25" s="152"/>
      <c r="U25" s="152"/>
      <c r="V25" s="152"/>
      <c r="W25" s="152"/>
      <c r="X25" s="152"/>
      <c r="Y25" s="152"/>
      <c r="Z25" s="152"/>
      <c r="AA25" s="152"/>
      <c r="AB25" s="152"/>
      <c r="AC25" s="152"/>
      <c r="AD25" s="25"/>
      <c r="AE25" s="53"/>
    </row>
    <row r="26" spans="1:31">
      <c r="L26" s="55"/>
      <c r="M26" s="151"/>
      <c r="N26" s="152"/>
      <c r="O26" s="152"/>
      <c r="P26" s="152"/>
      <c r="Q26" s="152"/>
      <c r="R26" s="152"/>
      <c r="S26" s="152"/>
      <c r="T26" s="152"/>
      <c r="U26" s="152"/>
      <c r="V26" s="152"/>
      <c r="W26" s="152"/>
      <c r="X26" s="152"/>
      <c r="Y26" s="152"/>
      <c r="Z26" s="152"/>
      <c r="AA26" s="152"/>
      <c r="AB26" s="152"/>
      <c r="AC26" s="152"/>
      <c r="AD26" s="25"/>
      <c r="AE26" s="53"/>
    </row>
    <row r="27" spans="1:31">
      <c r="M27" s="21"/>
      <c r="N27" s="21"/>
      <c r="O27" s="21"/>
      <c r="P27" s="21"/>
      <c r="Q27" s="21"/>
      <c r="R27" s="21"/>
      <c r="S27" s="21"/>
      <c r="T27" s="21"/>
      <c r="U27" s="21"/>
      <c r="V27" s="21"/>
      <c r="W27" s="21"/>
      <c r="X27" s="21"/>
      <c r="Y27" s="21"/>
      <c r="Z27" s="21"/>
      <c r="AA27" s="21"/>
      <c r="AB27" s="21"/>
      <c r="AC27" s="21"/>
      <c r="AD27" s="21"/>
    </row>
  </sheetData>
  <phoneticPr fontId="45" type="noConversion"/>
  <hyperlinks>
    <hyperlink ref="A2" location="Contents!A1" display="Return to Contents Page" xr:uid="{A9398256-5913-4758-A296-5647FC21F2AD}"/>
    <hyperlink ref="A3" location="'4. Scenarios &amp; Sensitivites'!A1" display="Return to Chapter Contents" xr:uid="{64F467FF-ED3F-43D3-9798-6AC22A273DF9}"/>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0213-2761-4F56-89DD-EDB8A7055FC1}">
  <sheetPr codeName="Sheet14"/>
  <dimension ref="A1:AC24"/>
  <sheetViews>
    <sheetView zoomScale="85" zoomScaleNormal="85" workbookViewId="0">
      <selection activeCell="A3" sqref="A3"/>
    </sheetView>
  </sheetViews>
  <sheetFormatPr defaultColWidth="8.88671875" defaultRowHeight="14.4"/>
  <cols>
    <col min="1" max="1" width="26.6640625" style="20" customWidth="1"/>
    <col min="2" max="12" width="8.88671875" style="20"/>
    <col min="13" max="13" width="26.33203125" style="20" customWidth="1"/>
    <col min="14" max="16384" width="8.88671875" style="20"/>
  </cols>
  <sheetData>
    <row r="1" spans="1:29" s="40" customFormat="1" ht="21">
      <c r="A1" s="39" t="s">
        <v>28</v>
      </c>
    </row>
    <row r="2" spans="1:29">
      <c r="A2" s="37" t="s">
        <v>83</v>
      </c>
    </row>
    <row r="3" spans="1:29">
      <c r="A3" s="37" t="s">
        <v>84</v>
      </c>
    </row>
    <row r="4" spans="1:29" ht="15" thickBot="1">
      <c r="A4" s="36"/>
    </row>
    <row r="5" spans="1:29" ht="15" thickBot="1">
      <c r="B5" s="22"/>
      <c r="M5" s="1" t="s">
        <v>261</v>
      </c>
      <c r="N5" s="2" t="s">
        <v>243</v>
      </c>
      <c r="O5" s="2" t="s">
        <v>244</v>
      </c>
      <c r="P5" s="2" t="s">
        <v>245</v>
      </c>
      <c r="Q5" s="2" t="s">
        <v>246</v>
      </c>
      <c r="R5" s="2" t="s">
        <v>247</v>
      </c>
      <c r="S5" s="2" t="s">
        <v>248</v>
      </c>
      <c r="T5" s="2" t="s">
        <v>249</v>
      </c>
      <c r="U5" s="2" t="s">
        <v>250</v>
      </c>
      <c r="V5" s="2" t="s">
        <v>251</v>
      </c>
      <c r="W5" s="2" t="s">
        <v>252</v>
      </c>
      <c r="X5" s="2" t="s">
        <v>253</v>
      </c>
      <c r="Y5" s="2" t="s">
        <v>254</v>
      </c>
      <c r="Z5" s="2" t="s">
        <v>255</v>
      </c>
      <c r="AA5" s="2" t="s">
        <v>256</v>
      </c>
      <c r="AB5" s="2" t="s">
        <v>257</v>
      </c>
      <c r="AC5" s="2" t="s">
        <v>258</v>
      </c>
    </row>
    <row r="6" spans="1:29" ht="15" thickBot="1">
      <c r="B6" s="23"/>
      <c r="M6" s="3" t="s">
        <v>148</v>
      </c>
      <c r="N6" s="9">
        <v>1.5703411249999999</v>
      </c>
      <c r="O6" s="9">
        <v>1.9713378619999999</v>
      </c>
      <c r="P6" s="9">
        <v>2.0899899739999999</v>
      </c>
      <c r="Q6" s="9">
        <v>2.2086420859999998</v>
      </c>
      <c r="R6" s="9">
        <v>2.3272941980000001</v>
      </c>
      <c r="S6" s="9">
        <v>2.5052723659999998</v>
      </c>
      <c r="T6" s="9">
        <v>1.7875499210000001</v>
      </c>
      <c r="U6" s="9">
        <v>1.842276853</v>
      </c>
      <c r="V6" s="9">
        <v>1.914249879</v>
      </c>
      <c r="W6" s="9">
        <v>2.0892746249999998</v>
      </c>
      <c r="X6" s="9">
        <v>2.4723429860000001</v>
      </c>
      <c r="Y6" s="9">
        <v>2.9061067550000002</v>
      </c>
      <c r="Z6" s="9">
        <v>3.1761391140000002</v>
      </c>
      <c r="AA6" s="9">
        <v>3.460142399</v>
      </c>
      <c r="AB6" s="9">
        <v>3.8934847669999999</v>
      </c>
      <c r="AC6" s="9">
        <v>4.3348134629999997</v>
      </c>
    </row>
    <row r="7" spans="1:29" ht="15" thickBot="1">
      <c r="M7" s="3" t="s">
        <v>139</v>
      </c>
      <c r="N7" s="9">
        <v>1.5703411249999999</v>
      </c>
      <c r="O7" s="9">
        <v>1.9713378619999999</v>
      </c>
      <c r="P7" s="9">
        <v>2.0899899739999999</v>
      </c>
      <c r="Q7" s="9">
        <v>2.2086420859999998</v>
      </c>
      <c r="R7" s="9">
        <v>2.213741315</v>
      </c>
      <c r="S7" s="9">
        <v>2.517047067</v>
      </c>
      <c r="T7" s="9">
        <v>2.7693208419999999</v>
      </c>
      <c r="U7" s="9">
        <v>3.0820931640000002</v>
      </c>
      <c r="V7" s="9">
        <v>3.5470391220000002</v>
      </c>
      <c r="W7" s="9">
        <v>4.0256061660000002</v>
      </c>
      <c r="X7" s="9">
        <v>4.8216671289999997</v>
      </c>
      <c r="Y7" s="9">
        <v>5.5777223400000002</v>
      </c>
      <c r="Z7" s="9">
        <v>6.3372228259999996</v>
      </c>
      <c r="AA7" s="9">
        <v>7.2682881830000001</v>
      </c>
      <c r="AB7" s="9">
        <v>8.2069371209999993</v>
      </c>
      <c r="AC7" s="9">
        <v>8.9782597200000005</v>
      </c>
    </row>
    <row r="8" spans="1:29" ht="15" thickBot="1">
      <c r="M8" s="3" t="s">
        <v>149</v>
      </c>
      <c r="N8" s="9">
        <v>1.5703411249999999</v>
      </c>
      <c r="O8" s="9">
        <v>1.5</v>
      </c>
      <c r="P8" s="9">
        <v>1.32384708</v>
      </c>
      <c r="Q8" s="9">
        <v>1.32384708</v>
      </c>
      <c r="R8" s="9">
        <v>1.5354086119999999</v>
      </c>
      <c r="S8" s="9">
        <v>1.7010180880000001</v>
      </c>
      <c r="T8" s="9">
        <v>1.7875499210000001</v>
      </c>
      <c r="U8" s="9">
        <v>1.842276853</v>
      </c>
      <c r="V8" s="9">
        <v>1.914249879</v>
      </c>
      <c r="W8" s="9">
        <v>2.0892746249999998</v>
      </c>
      <c r="X8" s="9">
        <v>2.4723429860000001</v>
      </c>
      <c r="Y8" s="9">
        <v>2.9061067550000002</v>
      </c>
      <c r="Z8" s="9">
        <v>3.1761391140000002</v>
      </c>
      <c r="AA8" s="9">
        <v>3.460142399</v>
      </c>
      <c r="AB8" s="9">
        <v>3.8934847669999999</v>
      </c>
      <c r="AC8" s="9">
        <v>4.3348134629999997</v>
      </c>
    </row>
    <row r="9" spans="1:29" ht="15" thickBot="1">
      <c r="M9" s="3" t="s">
        <v>121</v>
      </c>
      <c r="N9" s="9">
        <v>1.5703411249999999</v>
      </c>
      <c r="O9" s="9">
        <v>1.9713378619999999</v>
      </c>
      <c r="P9" s="9">
        <v>2.0899899739999999</v>
      </c>
      <c r="Q9" s="9">
        <v>2.2086420859999998</v>
      </c>
      <c r="R9" s="9">
        <v>2.3430853260000002</v>
      </c>
      <c r="S9" s="9">
        <v>2.578046606</v>
      </c>
      <c r="T9" s="9">
        <v>2.8312051550000001</v>
      </c>
      <c r="U9" s="9">
        <v>3.137320393</v>
      </c>
      <c r="V9" s="9">
        <v>3.6268688080000002</v>
      </c>
      <c r="W9" s="9">
        <v>4.1503754590000002</v>
      </c>
      <c r="X9" s="9">
        <v>4.6625481640000004</v>
      </c>
      <c r="Y9" s="9">
        <v>5.1657750570000003</v>
      </c>
      <c r="Z9" s="9">
        <v>5.696702728</v>
      </c>
      <c r="AA9" s="9">
        <v>6.262159069</v>
      </c>
      <c r="AB9" s="9">
        <v>6.8042189979999996</v>
      </c>
      <c r="AC9" s="9">
        <v>7.2391480389999998</v>
      </c>
    </row>
    <row r="10" spans="1:29" ht="15" thickBot="1">
      <c r="M10" s="3" t="s">
        <v>170</v>
      </c>
      <c r="N10" s="9">
        <v>1.5703411249999999</v>
      </c>
      <c r="O10" s="9">
        <v>1.5</v>
      </c>
      <c r="P10" s="9">
        <v>1.756304933</v>
      </c>
      <c r="Q10" s="9">
        <v>1.933072205</v>
      </c>
      <c r="R10" s="9">
        <v>0.89707808099999997</v>
      </c>
      <c r="S10" s="9">
        <v>0.895930322</v>
      </c>
      <c r="T10" s="9">
        <v>0.89259138699999996</v>
      </c>
      <c r="U10" s="9">
        <v>0.89763788499999997</v>
      </c>
      <c r="V10" s="9">
        <v>0.90716041000000003</v>
      </c>
      <c r="W10" s="9">
        <v>0.93953209800000004</v>
      </c>
      <c r="X10" s="9">
        <v>1.0140572029999999</v>
      </c>
      <c r="Y10" s="9">
        <v>1.1563361169999999</v>
      </c>
      <c r="Z10" s="9">
        <v>1.338570628</v>
      </c>
      <c r="AA10" s="9">
        <v>1.456706745</v>
      </c>
      <c r="AB10" s="9">
        <v>1.557569508</v>
      </c>
      <c r="AC10" s="9">
        <v>1.6506059799999999</v>
      </c>
    </row>
    <row r="15" spans="1:29">
      <c r="N15" s="153"/>
      <c r="O15" s="153"/>
      <c r="P15" s="153"/>
      <c r="Q15" s="153"/>
      <c r="R15" s="153"/>
      <c r="S15" s="153"/>
      <c r="T15" s="153"/>
      <c r="U15" s="153"/>
      <c r="V15" s="153"/>
      <c r="W15" s="153"/>
      <c r="X15" s="153"/>
      <c r="Y15" s="153"/>
      <c r="Z15" s="153"/>
      <c r="AA15" s="153"/>
      <c r="AB15" s="153"/>
      <c r="AC15" s="153"/>
    </row>
    <row r="16" spans="1:29">
      <c r="N16" s="153"/>
      <c r="O16" s="153"/>
      <c r="P16" s="153"/>
      <c r="Q16" s="153"/>
      <c r="R16" s="153"/>
      <c r="S16" s="153"/>
      <c r="T16" s="153"/>
      <c r="U16" s="153"/>
      <c r="V16" s="153"/>
      <c r="W16" s="153"/>
      <c r="X16" s="153"/>
      <c r="Y16" s="153"/>
      <c r="Z16" s="153"/>
      <c r="AA16" s="153"/>
      <c r="AB16" s="153"/>
      <c r="AC16" s="153"/>
    </row>
    <row r="17" spans="1:29">
      <c r="N17" s="153"/>
      <c r="O17" s="153"/>
      <c r="P17" s="153"/>
      <c r="Q17" s="153"/>
      <c r="R17" s="153"/>
      <c r="S17" s="153"/>
      <c r="T17" s="153"/>
      <c r="U17" s="153"/>
      <c r="V17" s="153"/>
      <c r="W17" s="153"/>
      <c r="X17" s="153"/>
      <c r="Y17" s="153"/>
      <c r="Z17" s="153"/>
      <c r="AA17" s="153"/>
      <c r="AB17" s="153"/>
      <c r="AC17" s="153"/>
    </row>
    <row r="18" spans="1:29">
      <c r="N18" s="153"/>
      <c r="O18" s="153"/>
      <c r="P18" s="153"/>
      <c r="Q18" s="153"/>
      <c r="R18" s="153"/>
      <c r="S18" s="153"/>
      <c r="T18" s="153"/>
      <c r="U18" s="153"/>
      <c r="V18" s="153"/>
      <c r="W18" s="153"/>
      <c r="X18" s="153"/>
      <c r="Y18" s="153"/>
      <c r="Z18" s="153"/>
      <c r="AA18" s="153"/>
      <c r="AB18" s="153"/>
      <c r="AC18" s="153"/>
    </row>
    <row r="19" spans="1:29">
      <c r="N19" s="153"/>
      <c r="O19" s="153"/>
      <c r="P19" s="153"/>
      <c r="Q19" s="153"/>
      <c r="R19" s="153"/>
      <c r="S19" s="153"/>
      <c r="T19" s="153"/>
      <c r="U19" s="153"/>
      <c r="V19" s="153"/>
      <c r="W19" s="153"/>
      <c r="X19" s="153"/>
      <c r="Y19" s="153"/>
      <c r="Z19" s="153"/>
      <c r="AA19" s="153"/>
      <c r="AB19" s="153"/>
      <c r="AC19" s="153"/>
    </row>
    <row r="23" spans="1:29" ht="15.6">
      <c r="B23" s="42"/>
      <c r="C23" s="41"/>
    </row>
    <row r="24" spans="1:29">
      <c r="A24" s="24"/>
    </row>
  </sheetData>
  <hyperlinks>
    <hyperlink ref="A2" location="Contents!A1" display="Return to Contents Page" xr:uid="{F8D774EA-9751-4FF1-A5DE-10399F6BFB25}"/>
    <hyperlink ref="A3" location="'4. Scenarios &amp; Sensitivites'!A1" display="Return to Chapter Contents" xr:uid="{240A790D-A235-4556-8ECF-A3A84C32A38D}"/>
  </hyperlinks>
  <pageMargins left="0.7" right="0.7" top="0.75" bottom="0.75" header="0.3" footer="0.3"/>
  <pageSetup paperSize="9"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83C73-44D7-40E5-AB0E-10FC21F7AAEB}">
  <dimension ref="A1:AD24"/>
  <sheetViews>
    <sheetView zoomScale="70" zoomScaleNormal="70" workbookViewId="0">
      <selection activeCell="M26" sqref="M26"/>
    </sheetView>
  </sheetViews>
  <sheetFormatPr defaultColWidth="8.88671875" defaultRowHeight="14.4"/>
  <cols>
    <col min="1" max="1" width="26.6640625" style="20" customWidth="1"/>
    <col min="2" max="12" width="8.88671875" style="20"/>
    <col min="13" max="13" width="26.33203125" style="20" customWidth="1"/>
    <col min="14" max="17" width="8.88671875" style="20"/>
    <col min="18" max="18" width="9" style="20" customWidth="1"/>
    <col min="19" max="20" width="10" style="20" customWidth="1"/>
    <col min="21" max="21" width="9" style="20" customWidth="1"/>
    <col min="22" max="23" width="10" style="20" customWidth="1"/>
    <col min="24" max="26" width="9" style="20" customWidth="1"/>
    <col min="27" max="29" width="10" style="20" customWidth="1"/>
    <col min="30" max="16384" width="8.88671875" style="20"/>
  </cols>
  <sheetData>
    <row r="1" spans="1:30" s="40" customFormat="1" ht="21">
      <c r="A1" s="39" t="s">
        <v>29</v>
      </c>
    </row>
    <row r="2" spans="1:30">
      <c r="A2" s="37" t="s">
        <v>83</v>
      </c>
    </row>
    <row r="3" spans="1:30">
      <c r="A3" s="37" t="s">
        <v>84</v>
      </c>
    </row>
    <row r="4" spans="1:30" ht="15" thickBot="1">
      <c r="A4" s="36"/>
    </row>
    <row r="5" spans="1:30" ht="15" thickBot="1">
      <c r="B5" s="22"/>
      <c r="M5" s="4" t="s">
        <v>259</v>
      </c>
      <c r="N5" s="93" t="s">
        <v>243</v>
      </c>
      <c r="O5" s="93" t="s">
        <v>244</v>
      </c>
      <c r="P5" s="93" t="s">
        <v>245</v>
      </c>
      <c r="Q5" s="93" t="s">
        <v>246</v>
      </c>
      <c r="R5" s="93" t="s">
        <v>247</v>
      </c>
      <c r="S5" s="93" t="s">
        <v>248</v>
      </c>
      <c r="T5" s="93" t="s">
        <v>249</v>
      </c>
      <c r="U5" s="93" t="s">
        <v>250</v>
      </c>
      <c r="V5" s="93" t="s">
        <v>251</v>
      </c>
      <c r="W5" s="93" t="s">
        <v>252</v>
      </c>
      <c r="X5" s="93" t="s">
        <v>253</v>
      </c>
      <c r="Y5" s="93" t="s">
        <v>254</v>
      </c>
      <c r="Z5" s="93" t="s">
        <v>255</v>
      </c>
      <c r="AA5" s="93" t="s">
        <v>256</v>
      </c>
      <c r="AB5" s="93" t="s">
        <v>257</v>
      </c>
      <c r="AC5" s="93" t="s">
        <v>258</v>
      </c>
    </row>
    <row r="6" spans="1:30" ht="15" thickBot="1">
      <c r="B6" s="23"/>
      <c r="M6" s="288" t="s">
        <v>148</v>
      </c>
      <c r="N6" s="9">
        <v>0.16479231082189927</v>
      </c>
      <c r="O6" s="9">
        <v>0.25756161933905364</v>
      </c>
      <c r="P6" s="9">
        <v>0.3856930615011378</v>
      </c>
      <c r="Q6" s="9">
        <v>0.55294799239134718</v>
      </c>
      <c r="R6" s="9">
        <v>0.78007362508572209</v>
      </c>
      <c r="S6" s="9">
        <v>1.0799620444049491</v>
      </c>
      <c r="T6" s="9">
        <v>0.80007700488993594</v>
      </c>
      <c r="U6" s="9">
        <v>1.0372492291398845</v>
      </c>
      <c r="V6" s="9">
        <v>1.3325063627148284</v>
      </c>
      <c r="W6" s="9">
        <v>1.7892211287688351</v>
      </c>
      <c r="X6" s="9">
        <v>2.3632599167869879</v>
      </c>
      <c r="Y6" s="9">
        <v>3.0727949779665842</v>
      </c>
      <c r="Z6" s="9">
        <v>3.9047046224488451</v>
      </c>
      <c r="AA6" s="9">
        <v>4.8444421974532226</v>
      </c>
      <c r="AB6" s="9">
        <v>5.789558549017654</v>
      </c>
      <c r="AC6" s="9">
        <v>6.6877695721147976</v>
      </c>
      <c r="AD6" s="53"/>
    </row>
    <row r="7" spans="1:30" ht="15" thickBot="1">
      <c r="M7" s="288" t="s">
        <v>139</v>
      </c>
      <c r="N7" s="9">
        <v>0.15277046151872131</v>
      </c>
      <c r="O7" s="9">
        <v>0.28292730837677382</v>
      </c>
      <c r="P7" s="9">
        <v>0.46573325041235059</v>
      </c>
      <c r="Q7" s="9">
        <v>0.71084702059242</v>
      </c>
      <c r="R7" s="9">
        <v>1.0590197660923004</v>
      </c>
      <c r="S7" s="9">
        <v>1.529049263738905</v>
      </c>
      <c r="T7" s="9">
        <v>2.149852981115087</v>
      </c>
      <c r="U7" s="9">
        <v>2.9381413326759453</v>
      </c>
      <c r="V7" s="9">
        <v>3.8918755738799735</v>
      </c>
      <c r="W7" s="9">
        <v>5.0549645404670303</v>
      </c>
      <c r="X7" s="9">
        <v>6.3849457361530906</v>
      </c>
      <c r="Y7" s="9">
        <v>7.766078058660316</v>
      </c>
      <c r="Z7" s="9">
        <v>9.0691354971400422</v>
      </c>
      <c r="AA7" s="9">
        <v>10.252682720825511</v>
      </c>
      <c r="AB7" s="9">
        <v>11.004499777014237</v>
      </c>
      <c r="AC7" s="9">
        <v>11.536357614614953</v>
      </c>
      <c r="AD7" s="53"/>
    </row>
    <row r="8" spans="1:30" ht="15" thickBot="1">
      <c r="M8" s="288" t="s">
        <v>149</v>
      </c>
      <c r="N8" s="9">
        <v>0.13451181694298908</v>
      </c>
      <c r="O8" s="9">
        <v>0.18639667719129438</v>
      </c>
      <c r="P8" s="9">
        <v>0.25736720021775794</v>
      </c>
      <c r="Q8" s="9">
        <v>0.34669468170813977</v>
      </c>
      <c r="R8" s="9">
        <v>0.46187315993589051</v>
      </c>
      <c r="S8" s="9">
        <v>0.61037860039503222</v>
      </c>
      <c r="T8" s="9">
        <v>0.80007700488993594</v>
      </c>
      <c r="U8" s="9">
        <v>1.0372492291398845</v>
      </c>
      <c r="V8" s="9">
        <v>1.3325063627148284</v>
      </c>
      <c r="W8" s="9">
        <v>1.7892211287688351</v>
      </c>
      <c r="X8" s="9">
        <v>2.3632599167869879</v>
      </c>
      <c r="Y8" s="9">
        <v>3.0727949779665842</v>
      </c>
      <c r="Z8" s="9">
        <v>3.9047046224488451</v>
      </c>
      <c r="AA8" s="9">
        <v>4.8444421974532226</v>
      </c>
      <c r="AB8" s="9">
        <v>5.789558549017654</v>
      </c>
      <c r="AC8" s="9">
        <v>6.6877695721147976</v>
      </c>
      <c r="AD8" s="53"/>
    </row>
    <row r="9" spans="1:30" ht="15" thickBot="1">
      <c r="M9" s="288" t="s">
        <v>121</v>
      </c>
      <c r="N9" s="9">
        <v>0.28692194159865791</v>
      </c>
      <c r="O9" s="9">
        <v>0.47285445470721321</v>
      </c>
      <c r="P9" s="9">
        <v>0.74861174689091325</v>
      </c>
      <c r="Q9" s="9">
        <v>1.1231594141016628</v>
      </c>
      <c r="R9" s="9">
        <v>1.6501415999952507</v>
      </c>
      <c r="S9" s="9">
        <v>2.3646468112951124</v>
      </c>
      <c r="T9" s="9">
        <v>3.3453930765064124</v>
      </c>
      <c r="U9" s="9">
        <v>4.6136183227099661</v>
      </c>
      <c r="V9" s="9">
        <v>6.1748405242898583</v>
      </c>
      <c r="W9" s="9">
        <v>7.6585086415876384</v>
      </c>
      <c r="X9" s="9">
        <v>9.2254895413905249</v>
      </c>
      <c r="Y9" s="9">
        <v>10.758302109872846</v>
      </c>
      <c r="Z9" s="9">
        <v>12.134868520278223</v>
      </c>
      <c r="AA9" s="9">
        <v>13.240005958010354</v>
      </c>
      <c r="AB9" s="9">
        <v>14.070820722614812</v>
      </c>
      <c r="AC9" s="9">
        <v>14.663680708407611</v>
      </c>
      <c r="AD9" s="53"/>
    </row>
    <row r="10" spans="1:30" ht="15" thickBot="1">
      <c r="M10" s="288" t="s">
        <v>170</v>
      </c>
      <c r="N10" s="9">
        <v>9.8331295291542498E-2</v>
      </c>
      <c r="O10" s="9">
        <v>0.13190343030149421</v>
      </c>
      <c r="P10" s="9">
        <v>0.16920901889563567</v>
      </c>
      <c r="Q10" s="9">
        <v>0.21419209134907091</v>
      </c>
      <c r="R10" s="9">
        <v>0.26715995591566322</v>
      </c>
      <c r="S10" s="9">
        <v>0.33118468726990447</v>
      </c>
      <c r="T10" s="9">
        <v>0.40686786166058297</v>
      </c>
      <c r="U10" s="9">
        <v>0.49445912497978073</v>
      </c>
      <c r="V10" s="9">
        <v>0.59501323286783769</v>
      </c>
      <c r="W10" s="9">
        <v>0.79579171253093239</v>
      </c>
      <c r="X10" s="9">
        <v>1.0472501498554756</v>
      </c>
      <c r="Y10" s="9">
        <v>1.3570770369113481</v>
      </c>
      <c r="Z10" s="9">
        <v>1.7312085499070511</v>
      </c>
      <c r="AA10" s="9">
        <v>2.1794529487649186</v>
      </c>
      <c r="AB10" s="9">
        <v>2.7003613319092548</v>
      </c>
      <c r="AC10" s="9">
        <v>3.2795745760694146</v>
      </c>
      <c r="AD10" s="53"/>
    </row>
    <row r="11" spans="1:30">
      <c r="N11" s="21"/>
      <c r="O11" s="21"/>
      <c r="P11" s="21"/>
      <c r="Q11" s="21"/>
      <c r="R11" s="21"/>
      <c r="S11" s="21"/>
      <c r="T11" s="21"/>
      <c r="U11" s="21"/>
      <c r="V11" s="21"/>
      <c r="W11" s="21"/>
      <c r="X11" s="21"/>
      <c r="Y11" s="21"/>
      <c r="Z11" s="21"/>
      <c r="AA11" s="21"/>
      <c r="AB11" s="21"/>
      <c r="AC11" s="21"/>
    </row>
    <row r="12" spans="1:30">
      <c r="N12" s="62"/>
    </row>
    <row r="13" spans="1:30">
      <c r="N13" s="62"/>
      <c r="O13" s="62"/>
      <c r="P13" s="62"/>
      <c r="Q13" s="62"/>
      <c r="R13" s="62"/>
      <c r="S13" s="62"/>
      <c r="T13" s="62"/>
      <c r="U13" s="62"/>
      <c r="V13" s="62"/>
      <c r="W13" s="62"/>
      <c r="X13" s="62"/>
      <c r="Y13" s="62"/>
      <c r="Z13" s="62"/>
      <c r="AA13" s="62"/>
      <c r="AB13" s="62"/>
      <c r="AC13" s="62"/>
    </row>
    <row r="14" spans="1:30">
      <c r="N14" s="62"/>
      <c r="O14" s="62"/>
      <c r="P14" s="62"/>
      <c r="Q14" s="62"/>
      <c r="R14" s="62"/>
      <c r="S14" s="62"/>
      <c r="T14" s="62"/>
      <c r="U14" s="62"/>
      <c r="V14" s="62"/>
      <c r="W14" s="62"/>
      <c r="X14" s="62"/>
      <c r="Y14" s="62"/>
      <c r="Z14" s="62"/>
      <c r="AA14" s="62"/>
      <c r="AB14" s="62"/>
      <c r="AC14" s="62"/>
    </row>
    <row r="15" spans="1:30">
      <c r="N15" s="62"/>
      <c r="O15" s="62"/>
      <c r="P15" s="62"/>
      <c r="Q15" s="62"/>
      <c r="R15" s="62"/>
      <c r="S15" s="62"/>
      <c r="T15" s="62"/>
      <c r="U15" s="62"/>
      <c r="V15" s="62"/>
      <c r="W15" s="62"/>
      <c r="X15" s="62"/>
      <c r="Y15" s="62"/>
      <c r="Z15" s="62"/>
      <c r="AA15" s="62"/>
      <c r="AB15" s="62"/>
      <c r="AC15" s="62"/>
    </row>
    <row r="16" spans="1:30">
      <c r="N16" s="62"/>
      <c r="O16" s="62"/>
      <c r="P16" s="62"/>
      <c r="Q16" s="62"/>
      <c r="R16" s="62"/>
      <c r="S16" s="62"/>
      <c r="T16" s="62"/>
      <c r="U16" s="62"/>
      <c r="V16" s="62"/>
      <c r="W16" s="62"/>
      <c r="X16" s="62"/>
      <c r="Y16" s="62"/>
      <c r="Z16" s="62"/>
      <c r="AA16" s="62"/>
      <c r="AB16" s="62"/>
      <c r="AC16" s="62"/>
    </row>
    <row r="17" spans="1:29">
      <c r="N17" s="62"/>
      <c r="O17" s="62"/>
      <c r="P17" s="62"/>
      <c r="Q17" s="62"/>
      <c r="R17" s="62"/>
      <c r="S17" s="62"/>
      <c r="T17" s="62"/>
      <c r="U17" s="62"/>
      <c r="V17" s="62"/>
      <c r="W17" s="62"/>
      <c r="X17" s="62"/>
      <c r="Y17" s="62"/>
      <c r="Z17" s="62"/>
      <c r="AA17" s="62"/>
      <c r="AB17" s="62"/>
      <c r="AC17" s="62"/>
    </row>
    <row r="18" spans="1:29">
      <c r="N18" s="62"/>
      <c r="O18" s="62"/>
      <c r="P18" s="62"/>
      <c r="Q18" s="62"/>
      <c r="R18" s="62"/>
      <c r="S18" s="62"/>
      <c r="T18" s="62"/>
      <c r="U18" s="62"/>
      <c r="V18" s="62"/>
      <c r="W18" s="62"/>
      <c r="X18" s="62"/>
      <c r="Y18" s="62"/>
      <c r="Z18" s="62"/>
      <c r="AA18" s="62"/>
      <c r="AB18" s="62"/>
      <c r="AC18" s="62"/>
    </row>
    <row r="19" spans="1:29">
      <c r="N19" s="62"/>
      <c r="O19" s="62"/>
      <c r="P19" s="62"/>
      <c r="Q19" s="62"/>
      <c r="R19" s="62"/>
      <c r="S19" s="62"/>
      <c r="T19" s="62"/>
      <c r="U19" s="62"/>
      <c r="V19" s="62"/>
      <c r="W19" s="62"/>
      <c r="X19" s="62"/>
      <c r="Y19" s="62"/>
      <c r="Z19" s="62"/>
      <c r="AA19" s="62"/>
      <c r="AB19" s="62"/>
      <c r="AC19" s="62"/>
    </row>
    <row r="20" spans="1:29">
      <c r="N20" s="62"/>
      <c r="O20" s="62"/>
      <c r="P20" s="62"/>
      <c r="Q20" s="62"/>
      <c r="R20" s="62"/>
      <c r="S20" s="62"/>
      <c r="T20" s="62"/>
      <c r="U20" s="62"/>
      <c r="V20" s="62"/>
      <c r="W20" s="62"/>
      <c r="X20" s="62"/>
      <c r="Y20" s="62"/>
      <c r="Z20" s="62"/>
      <c r="AA20" s="62"/>
      <c r="AB20" s="62"/>
      <c r="AC20" s="62"/>
    </row>
    <row r="21" spans="1:29">
      <c r="N21" s="62"/>
      <c r="O21" s="62"/>
      <c r="P21" s="62"/>
      <c r="Q21" s="62"/>
      <c r="R21" s="62"/>
      <c r="S21" s="62"/>
      <c r="T21" s="62"/>
      <c r="U21" s="62"/>
      <c r="V21" s="62"/>
      <c r="W21" s="62"/>
      <c r="X21" s="62"/>
      <c r="Y21" s="62"/>
      <c r="Z21" s="62"/>
      <c r="AA21" s="62"/>
      <c r="AB21" s="62"/>
      <c r="AC21" s="62"/>
    </row>
    <row r="22" spans="1:29">
      <c r="N22" s="62"/>
      <c r="O22" s="62"/>
      <c r="P22" s="62"/>
      <c r="Q22" s="62"/>
      <c r="R22" s="62"/>
      <c r="S22" s="62"/>
      <c r="T22" s="62"/>
      <c r="U22" s="62"/>
      <c r="V22" s="62"/>
      <c r="W22" s="62"/>
      <c r="X22" s="62"/>
      <c r="Y22" s="62"/>
      <c r="Z22" s="62"/>
      <c r="AA22" s="62"/>
      <c r="AB22" s="62"/>
      <c r="AC22" s="62"/>
    </row>
    <row r="23" spans="1:29" ht="15.6">
      <c r="B23" s="42"/>
    </row>
    <row r="24" spans="1:29">
      <c r="A24" s="41"/>
    </row>
  </sheetData>
  <hyperlinks>
    <hyperlink ref="A2" location="Contents!A1" display="Return to Contents Page" xr:uid="{491F3092-AB48-4EA6-884E-FCBC6A33BABE}"/>
    <hyperlink ref="A3" location="'4. Scenarios &amp; Sensitivites'!A1" display="Return to Chapter Contents" xr:uid="{308B8E26-8897-4398-8CFF-CD5032097109}"/>
  </hyperlinks>
  <pageMargins left="0.7" right="0.7" top="0.75" bottom="0.75" header="0.3" footer="0.3"/>
  <pageSetup paperSize="9"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93C7-C95E-4EFC-B8A6-2C297EE20B0B}">
  <dimension ref="A1:AD24"/>
  <sheetViews>
    <sheetView zoomScale="70" zoomScaleNormal="70" workbookViewId="0">
      <selection activeCell="A3" sqref="A3"/>
    </sheetView>
  </sheetViews>
  <sheetFormatPr defaultColWidth="8.88671875" defaultRowHeight="14.4"/>
  <cols>
    <col min="1" max="1" width="26.6640625" style="20" customWidth="1"/>
    <col min="2" max="12" width="8.88671875" style="20"/>
    <col min="13" max="13" width="26.33203125" style="20" customWidth="1"/>
    <col min="14" max="17" width="8.88671875" style="20"/>
    <col min="18" max="18" width="9" style="20" customWidth="1"/>
    <col min="19" max="20" width="10" style="20" customWidth="1"/>
    <col min="21" max="21" width="9" style="20" customWidth="1"/>
    <col min="22" max="23" width="10" style="20" customWidth="1"/>
    <col min="24" max="26" width="9" style="20" customWidth="1"/>
    <col min="27" max="29" width="10" style="20" customWidth="1"/>
    <col min="30" max="16384" width="8.88671875" style="20"/>
  </cols>
  <sheetData>
    <row r="1" spans="1:30" s="40" customFormat="1" ht="21">
      <c r="A1" s="39" t="s">
        <v>30</v>
      </c>
    </row>
    <row r="2" spans="1:30">
      <c r="A2" s="37" t="s">
        <v>83</v>
      </c>
    </row>
    <row r="3" spans="1:30">
      <c r="A3" s="37" t="s">
        <v>84</v>
      </c>
    </row>
    <row r="4" spans="1:30" ht="15" thickBot="1">
      <c r="A4" s="36"/>
    </row>
    <row r="5" spans="1:30" ht="15" thickBot="1">
      <c r="B5" s="22"/>
      <c r="M5" s="4" t="s">
        <v>259</v>
      </c>
      <c r="N5" s="93" t="s">
        <v>243</v>
      </c>
      <c r="O5" s="93" t="s">
        <v>244</v>
      </c>
      <c r="P5" s="93" t="s">
        <v>245</v>
      </c>
      <c r="Q5" s="93" t="s">
        <v>246</v>
      </c>
      <c r="R5" s="93" t="s">
        <v>247</v>
      </c>
      <c r="S5" s="93" t="s">
        <v>248</v>
      </c>
      <c r="T5" s="93" t="s">
        <v>249</v>
      </c>
      <c r="U5" s="93" t="s">
        <v>250</v>
      </c>
      <c r="V5" s="93" t="s">
        <v>251</v>
      </c>
      <c r="W5" s="93" t="s">
        <v>252</v>
      </c>
      <c r="X5" s="93" t="s">
        <v>253</v>
      </c>
      <c r="Y5" s="93" t="s">
        <v>254</v>
      </c>
      <c r="Z5" s="93" t="s">
        <v>255</v>
      </c>
      <c r="AA5" s="93" t="s">
        <v>256</v>
      </c>
      <c r="AB5" s="93" t="s">
        <v>257</v>
      </c>
      <c r="AC5" s="93" t="s">
        <v>258</v>
      </c>
    </row>
    <row r="6" spans="1:30" ht="15" thickBot="1">
      <c r="B6" s="23"/>
      <c r="M6" s="288" t="s">
        <v>148</v>
      </c>
      <c r="N6" s="9">
        <v>0</v>
      </c>
      <c r="O6" s="9">
        <v>0</v>
      </c>
      <c r="P6" s="9">
        <v>0</v>
      </c>
      <c r="Q6" s="9">
        <v>1.1575498653147611E-2</v>
      </c>
      <c r="R6" s="9">
        <v>2.4869126036251531E-2</v>
      </c>
      <c r="S6" s="9">
        <v>5.0333123526866759E-2</v>
      </c>
      <c r="T6" s="9">
        <v>8.3526950680360788E-3</v>
      </c>
      <c r="U6" s="9">
        <v>1.4311907343220595E-2</v>
      </c>
      <c r="V6" s="9">
        <v>2.9638595402708662E-2</v>
      </c>
      <c r="W6" s="9">
        <v>5.3223498946304459E-2</v>
      </c>
      <c r="X6" s="9">
        <v>9.2624984688276069E-2</v>
      </c>
      <c r="Y6" s="9">
        <v>0.1542221741657118</v>
      </c>
      <c r="Z6" s="9">
        <v>0.24700812407105099</v>
      </c>
      <c r="AA6" s="9">
        <v>0.37967845536955119</v>
      </c>
      <c r="AB6" s="9">
        <v>0.56660806179371848</v>
      </c>
      <c r="AC6" s="9">
        <v>0.81889654483320939</v>
      </c>
      <c r="AD6" s="53"/>
    </row>
    <row r="7" spans="1:30" ht="15" thickBot="1">
      <c r="M7" s="288" t="s">
        <v>139</v>
      </c>
      <c r="N7" s="9">
        <v>0</v>
      </c>
      <c r="O7" s="9">
        <v>0</v>
      </c>
      <c r="P7" s="9">
        <v>0</v>
      </c>
      <c r="Q7" s="9">
        <v>2.8252894838426183E-2</v>
      </c>
      <c r="R7" s="9">
        <v>6.9820412523051475E-2</v>
      </c>
      <c r="S7" s="9">
        <v>0.1552439533696777</v>
      </c>
      <c r="T7" s="9">
        <v>0.29749171508343325</v>
      </c>
      <c r="U7" s="9">
        <v>0.54459081949456334</v>
      </c>
      <c r="V7" s="9">
        <v>0.94376006310414862</v>
      </c>
      <c r="W7" s="9">
        <v>1.5798211168167526</v>
      </c>
      <c r="X7" s="9">
        <v>2.5014519618185713</v>
      </c>
      <c r="Y7" s="9">
        <v>3.7558364021721946</v>
      </c>
      <c r="Z7" s="9">
        <v>5.3518065293529959</v>
      </c>
      <c r="AA7" s="9">
        <v>7.2157382527738489</v>
      </c>
      <c r="AB7" s="9">
        <v>9.3858818069503354</v>
      </c>
      <c r="AC7" s="9">
        <v>11.640980003297658</v>
      </c>
      <c r="AD7" s="53"/>
    </row>
    <row r="8" spans="1:30" ht="15" thickBot="1">
      <c r="M8" s="288" t="s">
        <v>149</v>
      </c>
      <c r="N8" s="9">
        <v>0</v>
      </c>
      <c r="O8" s="9">
        <v>0</v>
      </c>
      <c r="P8" s="9">
        <v>0</v>
      </c>
      <c r="Q8" s="9">
        <v>0</v>
      </c>
      <c r="R8" s="9">
        <v>0</v>
      </c>
      <c r="S8" s="9">
        <v>0</v>
      </c>
      <c r="T8" s="9">
        <v>8.3526950680360788E-3</v>
      </c>
      <c r="U8" s="9">
        <v>1.4311907343220595E-2</v>
      </c>
      <c r="V8" s="9">
        <v>2.9638595402708662E-2</v>
      </c>
      <c r="W8" s="9">
        <v>5.3223498946304459E-2</v>
      </c>
      <c r="X8" s="9">
        <v>9.2624984688276069E-2</v>
      </c>
      <c r="Y8" s="9">
        <v>0.1542221741657118</v>
      </c>
      <c r="Z8" s="9">
        <v>0.24700812407105099</v>
      </c>
      <c r="AA8" s="9">
        <v>0.37967845536955119</v>
      </c>
      <c r="AB8" s="9">
        <v>0.56660806179371848</v>
      </c>
      <c r="AC8" s="9">
        <v>0.81889654483320939</v>
      </c>
      <c r="AD8" s="53"/>
    </row>
    <row r="9" spans="1:30" ht="15" thickBot="1">
      <c r="M9" s="288" t="s">
        <v>121</v>
      </c>
      <c r="N9" s="9">
        <v>0</v>
      </c>
      <c r="O9" s="9">
        <v>0</v>
      </c>
      <c r="P9" s="9">
        <v>0</v>
      </c>
      <c r="Q9" s="9">
        <v>4.8541510676077287E-2</v>
      </c>
      <c r="R9" s="9">
        <v>0.11530358407492955</v>
      </c>
      <c r="S9" s="9">
        <v>0.25114423030080324</v>
      </c>
      <c r="T9" s="9">
        <v>0.51416139498193603</v>
      </c>
      <c r="U9" s="9">
        <v>0.96319836268644454</v>
      </c>
      <c r="V9" s="9">
        <v>1.7188320779699999</v>
      </c>
      <c r="W9" s="9">
        <v>2.9048517912418372</v>
      </c>
      <c r="X9" s="9">
        <v>4.6176231788650259</v>
      </c>
      <c r="Y9" s="9">
        <v>7.0270835191320264</v>
      </c>
      <c r="Z9" s="9">
        <v>10.113350108491694</v>
      </c>
      <c r="AA9" s="9">
        <v>13.76518898346572</v>
      </c>
      <c r="AB9" s="9">
        <v>17.741582725452876</v>
      </c>
      <c r="AC9" s="9">
        <v>19.661442863315465</v>
      </c>
      <c r="AD9" s="53"/>
    </row>
    <row r="10" spans="1:30" ht="15" thickBot="1">
      <c r="M10" s="288" t="s">
        <v>170</v>
      </c>
      <c r="N10" s="9">
        <v>0</v>
      </c>
      <c r="O10" s="9">
        <v>0</v>
      </c>
      <c r="P10" s="9">
        <v>0</v>
      </c>
      <c r="Q10" s="9">
        <v>0</v>
      </c>
      <c r="R10" s="9">
        <v>0</v>
      </c>
      <c r="S10" s="9">
        <v>0</v>
      </c>
      <c r="T10" s="9">
        <v>0</v>
      </c>
      <c r="U10" s="9">
        <v>0</v>
      </c>
      <c r="V10" s="9">
        <v>0</v>
      </c>
      <c r="W10" s="9">
        <v>0</v>
      </c>
      <c r="X10" s="9">
        <v>0</v>
      </c>
      <c r="Y10" s="9">
        <v>1.7391241930515E-2</v>
      </c>
      <c r="Z10" s="9">
        <v>2.7563543800134142E-2</v>
      </c>
      <c r="AA10" s="9">
        <v>5.2639125223488362E-2</v>
      </c>
      <c r="AB10" s="9">
        <v>8.7575575813883089E-2</v>
      </c>
      <c r="AC10" s="9">
        <v>0.13996975396792757</v>
      </c>
      <c r="AD10" s="53"/>
    </row>
    <row r="11" spans="1:30">
      <c r="N11" s="21"/>
      <c r="O11" s="21"/>
      <c r="P11" s="21"/>
      <c r="Q11" s="21"/>
      <c r="R11" s="21"/>
      <c r="S11" s="21"/>
      <c r="T11" s="21"/>
      <c r="U11" s="21"/>
      <c r="V11" s="21"/>
      <c r="W11" s="21"/>
      <c r="X11" s="21"/>
      <c r="Y11" s="21"/>
      <c r="Z11" s="21"/>
      <c r="AA11" s="21"/>
      <c r="AB11" s="21"/>
      <c r="AC11" s="21"/>
    </row>
    <row r="12" spans="1:30">
      <c r="N12" s="62"/>
    </row>
    <row r="13" spans="1:30">
      <c r="N13" s="62"/>
      <c r="O13" s="62"/>
      <c r="P13" s="62"/>
      <c r="Q13" s="62"/>
      <c r="R13" s="62"/>
      <c r="S13" s="62"/>
      <c r="T13" s="62"/>
      <c r="U13" s="62"/>
      <c r="V13" s="62"/>
      <c r="W13" s="62"/>
      <c r="X13" s="62"/>
      <c r="Y13" s="62"/>
      <c r="Z13" s="62"/>
      <c r="AA13" s="62"/>
      <c r="AB13" s="62"/>
      <c r="AC13" s="62"/>
    </row>
    <row r="14" spans="1:30">
      <c r="N14" s="62"/>
      <c r="O14" s="62"/>
      <c r="P14" s="62"/>
      <c r="Q14" s="62"/>
      <c r="R14" s="62"/>
      <c r="S14" s="62"/>
      <c r="T14" s="62"/>
      <c r="U14" s="62"/>
      <c r="V14" s="62"/>
      <c r="W14" s="62"/>
      <c r="X14" s="62"/>
      <c r="Y14" s="62"/>
      <c r="Z14" s="62"/>
      <c r="AA14" s="62"/>
      <c r="AB14" s="62"/>
      <c r="AC14" s="62"/>
    </row>
    <row r="15" spans="1:30">
      <c r="N15" s="62"/>
      <c r="O15" s="62"/>
      <c r="P15" s="62"/>
      <c r="Q15" s="62"/>
      <c r="R15" s="62"/>
      <c r="S15" s="62"/>
      <c r="T15" s="62"/>
      <c r="U15" s="62"/>
      <c r="V15" s="62"/>
      <c r="W15" s="62"/>
      <c r="X15" s="62"/>
      <c r="Y15" s="62"/>
      <c r="Z15" s="62"/>
      <c r="AA15" s="62"/>
      <c r="AB15" s="62"/>
      <c r="AC15" s="62"/>
    </row>
    <row r="16" spans="1:30">
      <c r="N16" s="62"/>
      <c r="O16" s="62"/>
      <c r="P16" s="62"/>
      <c r="Q16" s="62"/>
      <c r="R16" s="62"/>
      <c r="S16" s="62"/>
      <c r="T16" s="62"/>
      <c r="U16" s="62"/>
      <c r="V16" s="62"/>
      <c r="W16" s="62"/>
      <c r="X16" s="62"/>
      <c r="Y16" s="62"/>
      <c r="Z16" s="62"/>
      <c r="AA16" s="62"/>
      <c r="AB16" s="62"/>
      <c r="AC16" s="62"/>
    </row>
    <row r="17" spans="1:29">
      <c r="N17" s="62"/>
      <c r="O17" s="62"/>
      <c r="P17" s="62"/>
      <c r="Q17" s="62"/>
      <c r="R17" s="62"/>
      <c r="S17" s="62"/>
      <c r="T17" s="62"/>
      <c r="U17" s="62"/>
      <c r="V17" s="62"/>
      <c r="W17" s="62"/>
      <c r="X17" s="62"/>
      <c r="Y17" s="62"/>
      <c r="Z17" s="62"/>
      <c r="AA17" s="62"/>
      <c r="AB17" s="62"/>
      <c r="AC17" s="62"/>
    </row>
    <row r="18" spans="1:29">
      <c r="N18" s="62"/>
      <c r="O18" s="62"/>
      <c r="P18" s="62"/>
      <c r="Q18" s="62"/>
      <c r="R18" s="62"/>
      <c r="S18" s="62"/>
      <c r="T18" s="62"/>
      <c r="U18" s="62"/>
      <c r="V18" s="62"/>
      <c r="W18" s="62"/>
      <c r="X18" s="62"/>
      <c r="Y18" s="62"/>
      <c r="Z18" s="62"/>
      <c r="AA18" s="62"/>
      <c r="AB18" s="62"/>
      <c r="AC18" s="62"/>
    </row>
    <row r="19" spans="1:29">
      <c r="N19" s="62"/>
      <c r="O19" s="62"/>
      <c r="P19" s="62"/>
      <c r="Q19" s="62"/>
      <c r="R19" s="62"/>
      <c r="S19" s="62"/>
      <c r="T19" s="62"/>
      <c r="U19" s="62"/>
      <c r="V19" s="62"/>
      <c r="W19" s="62"/>
      <c r="X19" s="62"/>
      <c r="Y19" s="62"/>
      <c r="Z19" s="62"/>
      <c r="AA19" s="62"/>
      <c r="AB19" s="62"/>
      <c r="AC19" s="62"/>
    </row>
    <row r="20" spans="1:29">
      <c r="N20" s="62"/>
      <c r="O20" s="62"/>
      <c r="P20" s="62"/>
      <c r="Q20" s="62"/>
      <c r="R20" s="62"/>
      <c r="S20" s="62"/>
      <c r="T20" s="62"/>
      <c r="U20" s="62"/>
      <c r="V20" s="62"/>
      <c r="W20" s="62"/>
      <c r="X20" s="62"/>
      <c r="Y20" s="62"/>
      <c r="Z20" s="62"/>
      <c r="AA20" s="62"/>
      <c r="AB20" s="62"/>
      <c r="AC20" s="62"/>
    </row>
    <row r="21" spans="1:29">
      <c r="N21" s="62"/>
      <c r="O21" s="62"/>
      <c r="P21" s="62"/>
      <c r="Q21" s="62"/>
      <c r="R21" s="62"/>
      <c r="S21" s="62"/>
      <c r="T21" s="62"/>
      <c r="U21" s="62"/>
      <c r="V21" s="62"/>
      <c r="W21" s="62"/>
      <c r="X21" s="62"/>
      <c r="Y21" s="62"/>
      <c r="Z21" s="62"/>
      <c r="AA21" s="62"/>
      <c r="AB21" s="62"/>
      <c r="AC21" s="62"/>
    </row>
    <row r="22" spans="1:29">
      <c r="N22" s="62"/>
      <c r="O22" s="62"/>
      <c r="P22" s="62"/>
      <c r="Q22" s="62"/>
      <c r="R22" s="62"/>
      <c r="S22" s="62"/>
      <c r="T22" s="62"/>
      <c r="U22" s="62"/>
      <c r="V22" s="62"/>
      <c r="W22" s="62"/>
      <c r="X22" s="62"/>
      <c r="Y22" s="62"/>
      <c r="Z22" s="62"/>
      <c r="AA22" s="62"/>
      <c r="AB22" s="62"/>
      <c r="AC22" s="62"/>
    </row>
    <row r="23" spans="1:29" ht="15.6">
      <c r="B23" s="42"/>
    </row>
    <row r="24" spans="1:29">
      <c r="A24" s="41"/>
    </row>
  </sheetData>
  <hyperlinks>
    <hyperlink ref="A2" location="Contents!A1" display="Return to Contents Page" xr:uid="{F69F4B58-2C01-4EE8-9A1D-88F5F974488B}"/>
    <hyperlink ref="A3" location="'4. Scenarios &amp; Sensitivites'!A1" display="Return to Chapter Contents" xr:uid="{D992CAE1-E6D7-4BEA-A16C-24DC92D394BD}"/>
  </hyperlinks>
  <pageMargins left="0.7" right="0.7" top="0.75" bottom="0.75" header="0.3" footer="0.3"/>
  <pageSetup paperSize="9" orientation="portrait"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5B97-CA67-47BC-B3F5-4F7713DAA4E8}">
  <sheetPr codeName="Sheet16"/>
  <dimension ref="A1:AD24"/>
  <sheetViews>
    <sheetView zoomScale="85" zoomScaleNormal="85" workbookViewId="0">
      <selection activeCell="A3" sqref="A3"/>
    </sheetView>
  </sheetViews>
  <sheetFormatPr defaultColWidth="8.88671875" defaultRowHeight="14.4"/>
  <cols>
    <col min="1" max="1" width="26.6640625" style="20" customWidth="1"/>
    <col min="2" max="12" width="8.88671875" style="20"/>
    <col min="13" max="13" width="26.33203125" style="20" customWidth="1"/>
    <col min="14" max="17" width="8.88671875" style="20"/>
    <col min="18" max="18" width="9" style="20" customWidth="1"/>
    <col min="19" max="20" width="10" style="20" customWidth="1"/>
    <col min="21" max="21" width="9" style="20" customWidth="1"/>
    <col min="22" max="23" width="10" style="20" customWidth="1"/>
    <col min="24" max="26" width="9" style="20" customWidth="1"/>
    <col min="27" max="29" width="10" style="20" customWidth="1"/>
    <col min="30" max="16384" width="8.88671875" style="20"/>
  </cols>
  <sheetData>
    <row r="1" spans="1:30" s="40" customFormat="1" ht="21">
      <c r="A1" s="39" t="s">
        <v>240</v>
      </c>
    </row>
    <row r="2" spans="1:30">
      <c r="A2" s="37" t="s">
        <v>83</v>
      </c>
    </row>
    <row r="3" spans="1:30">
      <c r="A3" s="37" t="s">
        <v>84</v>
      </c>
    </row>
    <row r="4" spans="1:30" ht="15" thickBot="1">
      <c r="A4" s="36"/>
    </row>
    <row r="5" spans="1:30" ht="15" thickBot="1">
      <c r="B5" s="22"/>
      <c r="M5" s="4" t="s">
        <v>262</v>
      </c>
      <c r="N5" s="93" t="s">
        <v>243</v>
      </c>
      <c r="O5" s="93" t="s">
        <v>244</v>
      </c>
      <c r="P5" s="93" t="s">
        <v>245</v>
      </c>
      <c r="Q5" s="93" t="s">
        <v>246</v>
      </c>
      <c r="R5" s="93" t="s">
        <v>247</v>
      </c>
      <c r="S5" s="93" t="s">
        <v>248</v>
      </c>
      <c r="T5" s="93" t="s">
        <v>249</v>
      </c>
      <c r="U5" s="93" t="s">
        <v>250</v>
      </c>
      <c r="V5" s="93" t="s">
        <v>251</v>
      </c>
      <c r="W5" s="93" t="s">
        <v>252</v>
      </c>
      <c r="X5" s="93" t="s">
        <v>253</v>
      </c>
      <c r="Y5" s="93" t="s">
        <v>254</v>
      </c>
      <c r="Z5" s="93" t="s">
        <v>255</v>
      </c>
      <c r="AA5" s="93" t="s">
        <v>256</v>
      </c>
      <c r="AB5" s="93" t="s">
        <v>257</v>
      </c>
      <c r="AC5" s="93" t="s">
        <v>258</v>
      </c>
    </row>
    <row r="6" spans="1:30" ht="15" thickBot="1">
      <c r="B6" s="23"/>
      <c r="M6" s="288" t="s">
        <v>148</v>
      </c>
      <c r="N6" s="9">
        <v>7.4</v>
      </c>
      <c r="O6" s="9">
        <v>8.4</v>
      </c>
      <c r="P6" s="9">
        <v>9.8000000000000007</v>
      </c>
      <c r="Q6" s="9">
        <v>9.8000000000000007</v>
      </c>
      <c r="R6" s="9">
        <v>10.304</v>
      </c>
      <c r="S6" s="9">
        <v>10.304</v>
      </c>
      <c r="T6" s="9">
        <v>10.304</v>
      </c>
      <c r="U6" s="9">
        <v>11.704000000000001</v>
      </c>
      <c r="V6" s="9">
        <v>11.704000000000001</v>
      </c>
      <c r="W6" s="9">
        <v>11.704000000000001</v>
      </c>
      <c r="X6" s="9">
        <v>13.103999999999999</v>
      </c>
      <c r="Y6" s="9">
        <v>14.504</v>
      </c>
      <c r="Z6" s="9">
        <v>16.103999999999999</v>
      </c>
      <c r="AA6" s="9">
        <v>16.103999999999999</v>
      </c>
      <c r="AB6" s="9">
        <v>16.103999999999999</v>
      </c>
      <c r="AC6" s="9">
        <v>16.103999999999999</v>
      </c>
      <c r="AD6" s="53"/>
    </row>
    <row r="7" spans="1:30" ht="15" thickBot="1">
      <c r="M7" s="288" t="s">
        <v>139</v>
      </c>
      <c r="N7" s="9">
        <v>7.4</v>
      </c>
      <c r="O7" s="9">
        <v>8.4</v>
      </c>
      <c r="P7" s="9">
        <v>9.8000000000000007</v>
      </c>
      <c r="Q7" s="9">
        <v>10.304</v>
      </c>
      <c r="R7" s="9">
        <v>10.304</v>
      </c>
      <c r="S7" s="9">
        <v>10.304</v>
      </c>
      <c r="T7" s="9">
        <v>11.704000000000001</v>
      </c>
      <c r="U7" s="9">
        <v>11.704000000000001</v>
      </c>
      <c r="V7" s="9">
        <v>11.704000000000001</v>
      </c>
      <c r="W7" s="9">
        <v>16.103999999999999</v>
      </c>
      <c r="X7" s="9">
        <v>16.103999999999999</v>
      </c>
      <c r="Y7" s="9">
        <v>16.103999999999999</v>
      </c>
      <c r="Z7" s="9">
        <v>16.853999999999999</v>
      </c>
      <c r="AA7" s="9">
        <v>18.954000000000001</v>
      </c>
      <c r="AB7" s="9">
        <v>18.954000000000001</v>
      </c>
      <c r="AC7" s="9">
        <v>18.954000000000001</v>
      </c>
      <c r="AD7" s="53"/>
    </row>
    <row r="8" spans="1:30" ht="15" thickBot="1">
      <c r="M8" s="288" t="s">
        <v>149</v>
      </c>
      <c r="N8" s="9">
        <v>7.4</v>
      </c>
      <c r="O8" s="9">
        <v>8.4</v>
      </c>
      <c r="P8" s="9">
        <v>9.8000000000000007</v>
      </c>
      <c r="Q8" s="9">
        <v>9.8000000000000007</v>
      </c>
      <c r="R8" s="9">
        <v>10.304</v>
      </c>
      <c r="S8" s="9">
        <v>10.304</v>
      </c>
      <c r="T8" s="9">
        <v>10.304</v>
      </c>
      <c r="U8" s="9">
        <v>11.704000000000001</v>
      </c>
      <c r="V8" s="9">
        <v>11.704000000000001</v>
      </c>
      <c r="W8" s="9">
        <v>11.704000000000001</v>
      </c>
      <c r="X8" s="9">
        <v>13.103999999999999</v>
      </c>
      <c r="Y8" s="9">
        <v>14.504</v>
      </c>
      <c r="Z8" s="9">
        <v>16.103999999999999</v>
      </c>
      <c r="AA8" s="9">
        <v>16.103999999999999</v>
      </c>
      <c r="AB8" s="9">
        <v>16.103999999999999</v>
      </c>
      <c r="AC8" s="9">
        <v>16.103999999999999</v>
      </c>
      <c r="AD8" s="53"/>
    </row>
    <row r="9" spans="1:30" ht="15" thickBot="1">
      <c r="M9" s="288" t="s">
        <v>121</v>
      </c>
      <c r="N9" s="9">
        <v>7.4</v>
      </c>
      <c r="O9" s="9">
        <v>8.4</v>
      </c>
      <c r="P9" s="9">
        <v>9.8000000000000007</v>
      </c>
      <c r="Q9" s="9">
        <v>10.304</v>
      </c>
      <c r="R9" s="9">
        <v>10.304</v>
      </c>
      <c r="S9" s="9">
        <v>10.304</v>
      </c>
      <c r="T9" s="9">
        <v>11.704000000000001</v>
      </c>
      <c r="U9" s="9">
        <v>12.454000000000001</v>
      </c>
      <c r="V9" s="9">
        <v>16.853999999999999</v>
      </c>
      <c r="W9" s="9">
        <v>16.853999999999999</v>
      </c>
      <c r="X9" s="9">
        <v>19.654</v>
      </c>
      <c r="Y9" s="9">
        <v>23.353999999999999</v>
      </c>
      <c r="Z9" s="9">
        <v>23.353999999999999</v>
      </c>
      <c r="AA9" s="9">
        <v>23.353999999999999</v>
      </c>
      <c r="AB9" s="9">
        <v>23.353999999999999</v>
      </c>
      <c r="AC9" s="9">
        <v>24.754000000000001</v>
      </c>
      <c r="AD9" s="53"/>
    </row>
    <row r="10" spans="1:30" ht="15" thickBot="1">
      <c r="M10" s="288" t="s">
        <v>170</v>
      </c>
      <c r="N10" s="9">
        <v>7.4</v>
      </c>
      <c r="O10" s="9">
        <v>8.4</v>
      </c>
      <c r="P10" s="9">
        <v>9.8000000000000007</v>
      </c>
      <c r="Q10" s="9">
        <v>9.8000000000000007</v>
      </c>
      <c r="R10" s="9">
        <v>9.8000000000000007</v>
      </c>
      <c r="S10" s="9">
        <v>10.304</v>
      </c>
      <c r="T10" s="9">
        <v>10.304</v>
      </c>
      <c r="U10" s="9">
        <v>10.304</v>
      </c>
      <c r="V10" s="9">
        <v>11.704000000000001</v>
      </c>
      <c r="W10" s="9">
        <v>11.704000000000001</v>
      </c>
      <c r="X10" s="9">
        <v>11.704000000000001</v>
      </c>
      <c r="Y10" s="9">
        <v>13.103999999999999</v>
      </c>
      <c r="Z10" s="9">
        <v>13.103999999999999</v>
      </c>
      <c r="AA10" s="9">
        <v>14.504</v>
      </c>
      <c r="AB10" s="9">
        <v>16.103999999999999</v>
      </c>
      <c r="AC10" s="9">
        <v>16.103999999999999</v>
      </c>
      <c r="AD10" s="53"/>
    </row>
    <row r="11" spans="1:30">
      <c r="N11" s="21"/>
      <c r="O11" s="21"/>
      <c r="P11" s="21"/>
      <c r="Q11" s="21"/>
      <c r="R11" s="21"/>
      <c r="S11" s="21"/>
      <c r="T11" s="21"/>
      <c r="U11" s="21"/>
      <c r="V11" s="21"/>
      <c r="W11" s="21"/>
      <c r="X11" s="21"/>
      <c r="Y11" s="21"/>
      <c r="Z11" s="21"/>
      <c r="AA11" s="21"/>
      <c r="AB11" s="21"/>
      <c r="AC11" s="21"/>
    </row>
    <row r="12" spans="1:30">
      <c r="N12" s="62"/>
    </row>
    <row r="13" spans="1:30">
      <c r="N13" s="62"/>
      <c r="O13" s="62"/>
      <c r="P13" s="62"/>
      <c r="Q13" s="62"/>
      <c r="R13" s="62"/>
      <c r="S13" s="62"/>
      <c r="T13" s="62"/>
      <c r="U13" s="62"/>
      <c r="V13" s="62"/>
      <c r="W13" s="62"/>
      <c r="X13" s="62"/>
      <c r="Y13" s="62"/>
      <c r="Z13" s="62"/>
      <c r="AA13" s="62"/>
      <c r="AB13" s="62"/>
      <c r="AC13" s="62"/>
    </row>
    <row r="14" spans="1:30">
      <c r="N14" s="62"/>
      <c r="O14" s="62"/>
      <c r="P14" s="62"/>
      <c r="Q14" s="62"/>
      <c r="R14" s="62"/>
      <c r="S14" s="62"/>
      <c r="T14" s="62"/>
      <c r="U14" s="62"/>
      <c r="V14" s="62"/>
      <c r="W14" s="62"/>
      <c r="X14" s="62"/>
      <c r="Y14" s="62"/>
      <c r="Z14" s="62"/>
      <c r="AA14" s="62"/>
      <c r="AB14" s="62"/>
      <c r="AC14" s="62"/>
    </row>
    <row r="15" spans="1:30">
      <c r="N15" s="62"/>
      <c r="O15" s="62"/>
      <c r="P15" s="62"/>
      <c r="Q15" s="62"/>
      <c r="R15" s="62"/>
      <c r="S15" s="62"/>
      <c r="T15" s="62"/>
      <c r="U15" s="62"/>
      <c r="V15" s="62"/>
      <c r="W15" s="62"/>
      <c r="X15" s="62"/>
      <c r="Y15" s="62"/>
      <c r="Z15" s="62"/>
      <c r="AA15" s="62"/>
      <c r="AB15" s="62"/>
      <c r="AC15" s="62"/>
    </row>
    <row r="16" spans="1:30">
      <c r="N16" s="62"/>
      <c r="O16" s="62"/>
      <c r="P16" s="62"/>
      <c r="Q16" s="62"/>
      <c r="R16" s="62"/>
      <c r="S16" s="62"/>
      <c r="T16" s="62"/>
      <c r="U16" s="62"/>
      <c r="V16" s="62"/>
      <c r="W16" s="62"/>
      <c r="X16" s="62"/>
      <c r="Y16" s="62"/>
      <c r="Z16" s="62"/>
      <c r="AA16" s="62"/>
      <c r="AB16" s="62"/>
      <c r="AC16" s="62"/>
    </row>
    <row r="17" spans="1:29">
      <c r="N17" s="62"/>
      <c r="O17" s="62"/>
      <c r="P17" s="62"/>
      <c r="Q17" s="62"/>
      <c r="R17" s="62"/>
      <c r="S17" s="62"/>
      <c r="T17" s="62"/>
      <c r="U17" s="62"/>
      <c r="V17" s="62"/>
      <c r="W17" s="62"/>
      <c r="X17" s="62"/>
      <c r="Y17" s="62"/>
      <c r="Z17" s="62"/>
      <c r="AA17" s="62"/>
      <c r="AB17" s="62"/>
      <c r="AC17" s="62"/>
    </row>
    <row r="18" spans="1:29">
      <c r="N18" s="62"/>
      <c r="O18" s="62"/>
      <c r="P18" s="62"/>
      <c r="Q18" s="62"/>
      <c r="R18" s="62"/>
      <c r="S18" s="62"/>
      <c r="T18" s="62"/>
      <c r="U18" s="62"/>
      <c r="V18" s="62"/>
      <c r="W18" s="62"/>
      <c r="X18" s="62"/>
      <c r="Y18" s="62"/>
      <c r="Z18" s="62"/>
      <c r="AA18" s="62"/>
      <c r="AB18" s="62"/>
      <c r="AC18" s="62"/>
    </row>
    <row r="19" spans="1:29">
      <c r="N19" s="62"/>
      <c r="O19" s="62"/>
      <c r="P19" s="62"/>
      <c r="Q19" s="62"/>
      <c r="R19" s="62"/>
      <c r="S19" s="62"/>
      <c r="T19" s="62"/>
      <c r="U19" s="62"/>
      <c r="V19" s="62"/>
      <c r="W19" s="62"/>
      <c r="X19" s="62"/>
      <c r="Y19" s="62"/>
      <c r="Z19" s="62"/>
      <c r="AA19" s="62"/>
      <c r="AB19" s="62"/>
      <c r="AC19" s="62"/>
    </row>
    <row r="20" spans="1:29">
      <c r="N20" s="62"/>
      <c r="O20" s="62"/>
      <c r="P20" s="62"/>
      <c r="Q20" s="62"/>
      <c r="R20" s="62"/>
      <c r="S20" s="62"/>
      <c r="T20" s="62"/>
      <c r="U20" s="62"/>
      <c r="V20" s="62"/>
      <c r="W20" s="62"/>
      <c r="X20" s="62"/>
      <c r="Y20" s="62"/>
      <c r="Z20" s="62"/>
      <c r="AA20" s="62"/>
      <c r="AB20" s="62"/>
      <c r="AC20" s="62"/>
    </row>
    <row r="21" spans="1:29">
      <c r="N21" s="62"/>
      <c r="O21" s="62"/>
      <c r="P21" s="62"/>
      <c r="Q21" s="62"/>
      <c r="R21" s="62"/>
      <c r="S21" s="62"/>
      <c r="T21" s="62"/>
      <c r="U21" s="62"/>
      <c r="V21" s="62"/>
      <c r="W21" s="62"/>
      <c r="X21" s="62"/>
      <c r="Y21" s="62"/>
      <c r="Z21" s="62"/>
      <c r="AA21" s="62"/>
      <c r="AB21" s="62"/>
      <c r="AC21" s="62"/>
    </row>
    <row r="22" spans="1:29">
      <c r="N22" s="62"/>
      <c r="O22" s="62"/>
      <c r="P22" s="62"/>
      <c r="Q22" s="62"/>
      <c r="R22" s="62"/>
      <c r="S22" s="62"/>
      <c r="T22" s="62"/>
      <c r="U22" s="62"/>
      <c r="V22" s="62"/>
      <c r="W22" s="62"/>
      <c r="X22" s="62"/>
      <c r="Y22" s="62"/>
      <c r="Z22" s="62"/>
      <c r="AA22" s="62"/>
      <c r="AB22" s="62"/>
      <c r="AC22" s="62"/>
    </row>
    <row r="23" spans="1:29" ht="15.6">
      <c r="B23" s="42"/>
    </row>
    <row r="24" spans="1:29">
      <c r="A24" s="41"/>
    </row>
  </sheetData>
  <phoneticPr fontId="45" type="noConversion"/>
  <hyperlinks>
    <hyperlink ref="A2" location="Contents!A1" display="Return to Contents Page" xr:uid="{C0CED019-BC52-4A9A-885E-DDB4DCB8B6A1}"/>
    <hyperlink ref="A3" location="'4. Scenarios &amp; Sensitivites'!A1" display="Return to Chapter Contents" xr:uid="{E363AC6C-A650-4678-9C01-470A7446E46C}"/>
  </hyperlinks>
  <pageMargins left="0.7" right="0.7" top="0.75" bottom="0.75" header="0.3" footer="0.3"/>
  <pageSetup paperSize="9" orientation="portrait" horizontalDpi="90" verticalDpi="9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2F9E-210C-4844-A12F-0CECA3E845E3}">
  <sheetPr codeName="Sheet92"/>
  <dimension ref="A1:E7"/>
  <sheetViews>
    <sheetView zoomScale="85" zoomScaleNormal="85" workbookViewId="0">
      <selection activeCell="A3" sqref="A3"/>
    </sheetView>
  </sheetViews>
  <sheetFormatPr defaultColWidth="8.88671875" defaultRowHeight="14.4"/>
  <cols>
    <col min="1" max="1" width="26.6640625" style="20" customWidth="1"/>
    <col min="2" max="2" width="17.109375" style="20" customWidth="1"/>
    <col min="3" max="3" width="20.109375" style="20" customWidth="1"/>
    <col min="4" max="4" width="12.44140625" style="20" customWidth="1"/>
    <col min="5" max="5" width="11.5546875" style="20" customWidth="1"/>
    <col min="6" max="6" width="12" style="20" customWidth="1"/>
    <col min="7" max="16384" width="8.88671875" style="20"/>
  </cols>
  <sheetData>
    <row r="1" spans="1:5" s="40" customFormat="1" ht="21">
      <c r="A1" s="39" t="s">
        <v>263</v>
      </c>
    </row>
    <row r="2" spans="1:5">
      <c r="A2" s="37" t="s">
        <v>83</v>
      </c>
    </row>
    <row r="3" spans="1:5">
      <c r="A3" s="37" t="s">
        <v>84</v>
      </c>
    </row>
    <row r="4" spans="1:5" ht="15" thickBot="1">
      <c r="A4" s="37"/>
    </row>
    <row r="5" spans="1:5" ht="27" thickBot="1">
      <c r="B5" s="227" t="s">
        <v>264</v>
      </c>
      <c r="C5" s="228" t="s">
        <v>265</v>
      </c>
      <c r="D5" s="347" t="s">
        <v>266</v>
      </c>
      <c r="E5" s="345" t="s">
        <v>148</v>
      </c>
    </row>
    <row r="6" spans="1:5" ht="15" thickBot="1">
      <c r="B6" s="230" t="s">
        <v>267</v>
      </c>
      <c r="C6" s="48">
        <f>'[1]Plant-Availability'!$C$4</f>
        <v>0.89678153955373852</v>
      </c>
      <c r="D6" s="233">
        <f>'[1]Plant-Availability'!$E$4</f>
        <v>0.93497493128589759</v>
      </c>
      <c r="E6" s="346">
        <v>0.92</v>
      </c>
    </row>
    <row r="7" spans="1:5" ht="15" thickBot="1">
      <c r="B7" s="234" t="s">
        <v>216</v>
      </c>
      <c r="C7" s="233">
        <f>'[1]Plant-Availability'!$C$6</f>
        <v>0.72993244092628373</v>
      </c>
      <c r="D7" s="231" t="s">
        <v>268</v>
      </c>
      <c r="E7" s="346">
        <v>0.78</v>
      </c>
    </row>
  </sheetData>
  <hyperlinks>
    <hyperlink ref="A2" location="Contents!A1" display="Return to Contents Page" xr:uid="{661974E8-6059-4278-96DF-1C4D84D4F170}"/>
    <hyperlink ref="A3" location="'4. Scenarios &amp; Sensitivites'!A1" display="Return to Chapter Contents" xr:uid="{84F5E98D-9922-494B-B9B3-98FC41E235A8}"/>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F66BE-C6B8-4CAD-B4E6-F013A4094814}">
  <sheetPr codeName="Sheet93"/>
  <dimension ref="A1:E8"/>
  <sheetViews>
    <sheetView zoomScale="115" zoomScaleNormal="115" workbookViewId="0">
      <selection activeCell="A3" sqref="A3"/>
    </sheetView>
  </sheetViews>
  <sheetFormatPr defaultColWidth="8.88671875" defaultRowHeight="14.4"/>
  <cols>
    <col min="1" max="1" width="26.6640625" style="20" customWidth="1"/>
    <col min="2" max="2" width="17.109375" style="20" customWidth="1"/>
    <col min="3" max="3" width="12.44140625" style="20" bestFit="1" customWidth="1"/>
    <col min="4" max="4" width="14.6640625" style="20" customWidth="1"/>
    <col min="5" max="5" width="15.109375" style="20" bestFit="1" customWidth="1"/>
    <col min="6" max="6" width="12" style="20" customWidth="1"/>
    <col min="7" max="16384" width="8.88671875" style="20"/>
  </cols>
  <sheetData>
    <row r="1" spans="1:5" s="40" customFormat="1" ht="21">
      <c r="A1" s="39" t="s">
        <v>33</v>
      </c>
    </row>
    <row r="2" spans="1:5">
      <c r="A2" s="37" t="s">
        <v>83</v>
      </c>
    </row>
    <row r="3" spans="1:5">
      <c r="A3" s="37" t="s">
        <v>84</v>
      </c>
    </row>
    <row r="4" spans="1:5" ht="15" customHeight="1" thickBot="1">
      <c r="A4" s="37"/>
    </row>
    <row r="5" spans="1:5" ht="15" customHeight="1" thickBot="1">
      <c r="A5" s="37"/>
      <c r="B5" s="424" t="s">
        <v>269</v>
      </c>
      <c r="C5" s="426" t="s">
        <v>270</v>
      </c>
      <c r="D5" s="427"/>
      <c r="E5" s="428" t="s">
        <v>271</v>
      </c>
    </row>
    <row r="6" spans="1:5" ht="27" thickBot="1">
      <c r="B6" s="425"/>
      <c r="C6" s="348" t="s">
        <v>272</v>
      </c>
      <c r="D6" s="349" t="s">
        <v>273</v>
      </c>
      <c r="E6" s="429"/>
    </row>
    <row r="7" spans="1:5" ht="15" thickBot="1">
      <c r="B7" s="351" t="s">
        <v>245</v>
      </c>
      <c r="C7" s="290">
        <v>57.2</v>
      </c>
      <c r="D7" s="290">
        <v>61</v>
      </c>
      <c r="E7" s="350">
        <v>58.5</v>
      </c>
    </row>
    <row r="8" spans="1:5" ht="15" thickBot="1">
      <c r="B8" s="351" t="s">
        <v>248</v>
      </c>
      <c r="C8" s="290">
        <v>60.1</v>
      </c>
      <c r="D8" s="290">
        <v>64.2</v>
      </c>
      <c r="E8" s="350">
        <v>60.9</v>
      </c>
    </row>
  </sheetData>
  <mergeCells count="3">
    <mergeCell ref="B5:B6"/>
    <mergeCell ref="C5:D5"/>
    <mergeCell ref="E5:E6"/>
  </mergeCells>
  <hyperlinks>
    <hyperlink ref="A2" location="Contents!A1" display="Return to Contents Page" xr:uid="{11073FDE-1C31-41E4-AD68-98BEF12FAE2E}"/>
    <hyperlink ref="A3" location="'4. Scenarios &amp; Sensitivites'!A1" display="Return to Chapter Contents" xr:uid="{1E54C33C-9356-4836-A056-F7E56B47D0C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C1DB-D22F-448E-87DC-409A2BEAE960}">
  <sheetPr codeName="Sheet94"/>
  <dimension ref="A1:D14"/>
  <sheetViews>
    <sheetView zoomScale="85" zoomScaleNormal="85" workbookViewId="0">
      <selection activeCell="A3" sqref="A3"/>
    </sheetView>
  </sheetViews>
  <sheetFormatPr defaultColWidth="8.88671875" defaultRowHeight="14.4"/>
  <cols>
    <col min="1" max="1" width="26.6640625" style="20" customWidth="1"/>
    <col min="2" max="2" width="22.88671875" style="20" bestFit="1" customWidth="1"/>
    <col min="3" max="3" width="21.5546875" style="20" customWidth="1"/>
    <col min="4" max="4" width="22.6640625" style="20" customWidth="1"/>
    <col min="5" max="5" width="11.5546875" style="20" customWidth="1"/>
    <col min="6" max="6" width="12" style="20" customWidth="1"/>
    <col min="7" max="16384" width="8.88671875" style="20"/>
  </cols>
  <sheetData>
    <row r="1" spans="1:4" s="40" customFormat="1" ht="21">
      <c r="A1" s="39" t="s">
        <v>274</v>
      </c>
    </row>
    <row r="2" spans="1:4">
      <c r="A2" s="37" t="s">
        <v>83</v>
      </c>
    </row>
    <row r="3" spans="1:4">
      <c r="A3" s="37" t="s">
        <v>84</v>
      </c>
    </row>
    <row r="4" spans="1:4" ht="15" thickBot="1">
      <c r="A4" s="37"/>
    </row>
    <row r="5" spans="1:4" ht="15" thickBot="1">
      <c r="B5" s="235" t="s">
        <v>275</v>
      </c>
      <c r="C5" s="228" t="s">
        <v>276</v>
      </c>
      <c r="D5" s="232" t="s">
        <v>277</v>
      </c>
    </row>
    <row r="6" spans="1:4" ht="15" thickBot="1">
      <c r="B6" s="291" t="s">
        <v>278</v>
      </c>
      <c r="C6" s="292">
        <v>3</v>
      </c>
      <c r="D6" s="292">
        <v>3.9</v>
      </c>
    </row>
    <row r="7" spans="1:4" ht="15" thickBot="1">
      <c r="B7" s="293" t="s">
        <v>216</v>
      </c>
      <c r="C7" s="294">
        <v>1.8</v>
      </c>
      <c r="D7" s="294">
        <v>0</v>
      </c>
    </row>
    <row r="8" spans="1:4" ht="15" thickBot="1">
      <c r="B8" s="295" t="s">
        <v>279</v>
      </c>
      <c r="C8" s="296">
        <v>0.7</v>
      </c>
      <c r="D8" s="296">
        <v>1.8</v>
      </c>
    </row>
    <row r="9" spans="1:4" ht="15" thickBot="1">
      <c r="B9" s="293" t="s">
        <v>280</v>
      </c>
      <c r="C9" s="294">
        <v>0.3</v>
      </c>
      <c r="D9" s="294">
        <v>0.3</v>
      </c>
    </row>
    <row r="10" spans="1:4" ht="15" thickBot="1">
      <c r="B10" s="295" t="s">
        <v>281</v>
      </c>
      <c r="C10" s="296">
        <v>3</v>
      </c>
      <c r="D10" s="296">
        <v>3.3</v>
      </c>
    </row>
    <row r="11" spans="1:4" ht="15" thickBot="1">
      <c r="B11" s="297" t="s">
        <v>282</v>
      </c>
      <c r="C11" s="298">
        <v>8.8000000000000007</v>
      </c>
      <c r="D11" s="298">
        <v>9.3000000000000007</v>
      </c>
    </row>
    <row r="12" spans="1:4" ht="15" thickBot="1">
      <c r="B12" s="295" t="s">
        <v>283</v>
      </c>
      <c r="C12" s="296">
        <v>-1.7</v>
      </c>
      <c r="D12" s="296">
        <v>-2.1</v>
      </c>
    </row>
    <row r="13" spans="1:4" ht="15" thickBot="1">
      <c r="B13" s="302" t="s">
        <v>284</v>
      </c>
      <c r="C13" s="298">
        <v>7.1</v>
      </c>
      <c r="D13" s="298">
        <v>7.2</v>
      </c>
    </row>
    <row r="14" spans="1:4" ht="40.200000000000003" thickBot="1">
      <c r="B14" s="303" t="s">
        <v>285</v>
      </c>
      <c r="C14" s="296" t="s">
        <v>286</v>
      </c>
      <c r="D14" s="296" t="s">
        <v>287</v>
      </c>
    </row>
  </sheetData>
  <hyperlinks>
    <hyperlink ref="A2" location="Contents!A1" display="Return to Contents Page" xr:uid="{F311FC48-6DE8-454B-A29A-9413257CFAF2}"/>
    <hyperlink ref="A3" location="'4. Scenarios &amp; Sensitivites'!A1" display="Return to Chapter Contents" xr:uid="{D9C7B1C6-F8CE-4FFA-A279-57F703713FAF}"/>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9ECC0-90BB-4284-9C02-64F811627736}">
  <sheetPr codeName="Sheet41"/>
  <dimension ref="A1:F11"/>
  <sheetViews>
    <sheetView zoomScale="83" zoomScaleNormal="83" workbookViewId="0">
      <selection activeCell="A3" sqref="A3"/>
    </sheetView>
  </sheetViews>
  <sheetFormatPr defaultColWidth="8.88671875" defaultRowHeight="14.4"/>
  <cols>
    <col min="1" max="1" width="26.6640625" style="20" customWidth="1"/>
    <col min="2" max="2" width="12" style="20" bestFit="1" customWidth="1"/>
    <col min="3" max="3" width="16.109375" style="20" bestFit="1" customWidth="1"/>
    <col min="4" max="4" width="16.6640625" style="20" customWidth="1"/>
    <col min="5" max="5" width="15.88671875" style="20" customWidth="1"/>
    <col min="6" max="6" width="12" style="20" customWidth="1"/>
    <col min="7" max="16384" width="8.88671875" style="20"/>
  </cols>
  <sheetData>
    <row r="1" spans="1:6" s="40" customFormat="1" ht="21">
      <c r="A1" s="39" t="s">
        <v>35</v>
      </c>
    </row>
    <row r="2" spans="1:6">
      <c r="A2" s="37" t="s">
        <v>83</v>
      </c>
    </row>
    <row r="3" spans="1:6">
      <c r="A3" s="37" t="s">
        <v>84</v>
      </c>
    </row>
    <row r="4" spans="1:6" ht="15" thickBot="1">
      <c r="A4" s="37"/>
    </row>
    <row r="5" spans="1:6" ht="58.5" customHeight="1">
      <c r="B5" s="167" t="s">
        <v>288</v>
      </c>
      <c r="C5" s="272" t="s">
        <v>289</v>
      </c>
      <c r="D5" s="272" t="s">
        <v>290</v>
      </c>
      <c r="E5" s="265" t="s">
        <v>291</v>
      </c>
      <c r="F5" s="93" t="s">
        <v>292</v>
      </c>
    </row>
    <row r="6" spans="1:6" ht="15" thickBot="1">
      <c r="B6" s="267" t="s">
        <v>293</v>
      </c>
      <c r="C6" s="268">
        <v>5.4</v>
      </c>
      <c r="D6" s="268">
        <v>1.8</v>
      </c>
      <c r="E6" s="182">
        <v>3.7</v>
      </c>
      <c r="F6" s="182">
        <v>3.7</v>
      </c>
    </row>
    <row r="7" spans="1:6" ht="15" thickBot="1">
      <c r="B7" s="269" t="s">
        <v>294</v>
      </c>
      <c r="C7" s="270">
        <v>6</v>
      </c>
      <c r="D7" s="270">
        <v>6</v>
      </c>
      <c r="E7" s="231">
        <v>1.1000000000000001</v>
      </c>
      <c r="F7" s="231">
        <v>1.1000000000000001</v>
      </c>
    </row>
    <row r="8" spans="1:6" ht="15" thickBot="1">
      <c r="B8" s="267" t="s">
        <v>295</v>
      </c>
      <c r="C8" s="268">
        <v>11.4</v>
      </c>
      <c r="D8" s="268">
        <v>8.4</v>
      </c>
      <c r="E8" s="182">
        <v>6.6</v>
      </c>
      <c r="F8" s="182">
        <v>6.6</v>
      </c>
    </row>
    <row r="9" spans="1:6" ht="15" thickBot="1">
      <c r="B9" s="269" t="s">
        <v>296</v>
      </c>
      <c r="C9" s="270">
        <v>9.1</v>
      </c>
      <c r="D9" s="270">
        <v>7.4</v>
      </c>
      <c r="E9" s="231">
        <v>7.3</v>
      </c>
      <c r="F9" s="231" t="s">
        <v>297</v>
      </c>
    </row>
    <row r="10" spans="1:6" ht="15" thickBot="1">
      <c r="B10" s="269" t="s">
        <v>243</v>
      </c>
      <c r="C10" s="270">
        <v>8.4</v>
      </c>
      <c r="D10" s="270">
        <v>6.6</v>
      </c>
      <c r="E10" s="231">
        <v>4.2</v>
      </c>
      <c r="F10" s="231" t="s">
        <v>298</v>
      </c>
    </row>
    <row r="11" spans="1:6" ht="29.25" customHeight="1" thickBot="1">
      <c r="B11" s="271" t="s">
        <v>299</v>
      </c>
      <c r="C11" s="266">
        <v>8.1</v>
      </c>
      <c r="D11" s="266">
        <v>6</v>
      </c>
      <c r="E11" s="266">
        <v>4.5999999999999996</v>
      </c>
      <c r="F11" s="121">
        <v>3.1</v>
      </c>
    </row>
  </sheetData>
  <hyperlinks>
    <hyperlink ref="A2" location="Contents!A1" display="Return to Contents Page" xr:uid="{13A1CE75-7434-4C17-8FB6-208F3FCA4EE0}"/>
    <hyperlink ref="A3" location="'4. Scenarios &amp; Sensitivites'!A1" display="Return to Chapter Contents" xr:uid="{E58F897A-DCA0-4E6A-9C8C-F7128FBD7632}"/>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E89BC-65E9-496F-B231-48AF11AA25CB}">
  <sheetPr codeName="Sheet95"/>
  <dimension ref="A1:D14"/>
  <sheetViews>
    <sheetView zoomScale="85" zoomScaleNormal="85" workbookViewId="0">
      <selection activeCell="A3" sqref="A3"/>
    </sheetView>
  </sheetViews>
  <sheetFormatPr defaultColWidth="8.88671875" defaultRowHeight="14.4"/>
  <cols>
    <col min="1" max="1" width="26.6640625" style="20" customWidth="1"/>
    <col min="2" max="2" width="22.88671875" style="20" bestFit="1" customWidth="1"/>
    <col min="3" max="3" width="20.6640625" style="20" customWidth="1"/>
    <col min="4" max="4" width="20.6640625" style="20" bestFit="1" customWidth="1"/>
    <col min="5" max="5" width="11.5546875" style="20" customWidth="1"/>
    <col min="6" max="6" width="12" style="20" customWidth="1"/>
    <col min="7" max="16384" width="8.88671875" style="20"/>
  </cols>
  <sheetData>
    <row r="1" spans="1:4" s="40" customFormat="1" ht="21">
      <c r="A1" s="39" t="s">
        <v>36</v>
      </c>
    </row>
    <row r="2" spans="1:4">
      <c r="A2" s="37" t="s">
        <v>83</v>
      </c>
    </row>
    <row r="3" spans="1:4">
      <c r="A3" s="37" t="s">
        <v>84</v>
      </c>
    </row>
    <row r="4" spans="1:4" ht="15" thickBot="1">
      <c r="A4" s="37"/>
    </row>
    <row r="5" spans="1:4" ht="15" thickBot="1">
      <c r="B5" s="235" t="s">
        <v>275</v>
      </c>
      <c r="C5" s="228" t="s">
        <v>276</v>
      </c>
      <c r="D5" s="232" t="s">
        <v>277</v>
      </c>
    </row>
    <row r="6" spans="1:4" ht="15" thickBot="1">
      <c r="B6" s="291" t="s">
        <v>278</v>
      </c>
      <c r="C6" s="292">
        <v>1</v>
      </c>
      <c r="D6" s="292">
        <v>1</v>
      </c>
    </row>
    <row r="7" spans="1:4" ht="15" thickBot="1">
      <c r="B7" s="293" t="s">
        <v>216</v>
      </c>
      <c r="C7" s="294">
        <v>0</v>
      </c>
      <c r="D7" s="294">
        <v>0</v>
      </c>
    </row>
    <row r="8" spans="1:4" ht="15" thickBot="1">
      <c r="B8" s="295" t="s">
        <v>300</v>
      </c>
      <c r="C8" s="296">
        <v>1.5</v>
      </c>
      <c r="D8" s="296">
        <v>1.5</v>
      </c>
    </row>
    <row r="9" spans="1:4" ht="15" thickBot="1">
      <c r="B9" s="293" t="s">
        <v>280</v>
      </c>
      <c r="C9" s="294">
        <v>0.3</v>
      </c>
      <c r="D9" s="294">
        <v>0.3</v>
      </c>
    </row>
    <row r="10" spans="1:4" ht="15" thickBot="1">
      <c r="B10" s="295" t="s">
        <v>281</v>
      </c>
      <c r="C10" s="296">
        <v>2</v>
      </c>
      <c r="D10" s="296">
        <v>3.1</v>
      </c>
    </row>
    <row r="11" spans="1:4" ht="15" thickBot="1">
      <c r="B11" s="352" t="s">
        <v>282</v>
      </c>
      <c r="C11" s="353">
        <v>4.8</v>
      </c>
      <c r="D11" s="353">
        <v>5.9</v>
      </c>
    </row>
    <row r="12" spans="1:4" ht="15" thickBot="1">
      <c r="B12" s="295" t="s">
        <v>283</v>
      </c>
      <c r="C12" s="296">
        <v>-1.3</v>
      </c>
      <c r="D12" s="296">
        <v>-1.4</v>
      </c>
    </row>
    <row r="13" spans="1:4">
      <c r="B13" s="430" t="s">
        <v>284</v>
      </c>
      <c r="C13" s="354">
        <v>3.6</v>
      </c>
      <c r="D13" s="354">
        <v>4.4000000000000004</v>
      </c>
    </row>
    <row r="14" spans="1:4" ht="35.25" customHeight="1" thickBot="1">
      <c r="B14" s="431"/>
      <c r="C14" s="355" t="s">
        <v>301</v>
      </c>
      <c r="D14" s="355" t="s">
        <v>301</v>
      </c>
    </row>
  </sheetData>
  <mergeCells count="1">
    <mergeCell ref="B13:B14"/>
  </mergeCells>
  <hyperlinks>
    <hyperlink ref="A2" location="Contents!A1" display="Return to Contents Page" xr:uid="{4AB6DC66-37F1-4A4B-8F0C-567BCA8C6438}"/>
    <hyperlink ref="A3" location="'4. Scenarios &amp; Sensitivites'!A1" display="Return to Chapter Contents" xr:uid="{88272D17-9B71-486B-9A2B-E296662429FA}"/>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E943-9BAF-4BD1-969A-E3ACF0EF6A88}">
  <sheetPr codeName="Sheet15"/>
  <dimension ref="A1:AC52"/>
  <sheetViews>
    <sheetView zoomScale="85" zoomScaleNormal="85" workbookViewId="0">
      <selection activeCell="O18" sqref="O18"/>
    </sheetView>
  </sheetViews>
  <sheetFormatPr defaultColWidth="8.88671875" defaultRowHeight="14.4"/>
  <cols>
    <col min="1" max="1" width="26.6640625" style="20" customWidth="1"/>
    <col min="2" max="14" width="8.88671875" style="20"/>
    <col min="15" max="15" width="26.33203125" style="20" customWidth="1"/>
    <col min="16" max="16" width="10.44140625" style="20" customWidth="1"/>
    <col min="17" max="16384" width="8.88671875" style="20"/>
  </cols>
  <sheetData>
    <row r="1" spans="1:29" s="40" customFormat="1" ht="21">
      <c r="A1" s="39" t="s">
        <v>241</v>
      </c>
    </row>
    <row r="2" spans="1:29">
      <c r="A2" s="37" t="s">
        <v>83</v>
      </c>
    </row>
    <row r="3" spans="1:29">
      <c r="A3" s="37" t="s">
        <v>84</v>
      </c>
    </row>
    <row r="4" spans="1:29" ht="15" thickBot="1">
      <c r="A4" s="36"/>
    </row>
    <row r="5" spans="1:29" ht="15" thickBot="1">
      <c r="B5" s="22"/>
      <c r="O5" s="1" t="s">
        <v>259</v>
      </c>
      <c r="P5" s="2" t="s">
        <v>245</v>
      </c>
      <c r="Q5" s="2" t="s">
        <v>246</v>
      </c>
      <c r="R5" s="2" t="s">
        <v>247</v>
      </c>
      <c r="S5" s="2" t="s">
        <v>248</v>
      </c>
      <c r="T5" s="2" t="s">
        <v>249</v>
      </c>
      <c r="U5" s="2" t="s">
        <v>250</v>
      </c>
      <c r="V5" s="2" t="s">
        <v>251</v>
      </c>
      <c r="W5" s="2" t="s">
        <v>252</v>
      </c>
      <c r="X5" s="2" t="s">
        <v>253</v>
      </c>
      <c r="Y5" s="2" t="s">
        <v>254</v>
      </c>
      <c r="Z5" s="2" t="s">
        <v>255</v>
      </c>
      <c r="AA5" s="2" t="s">
        <v>256</v>
      </c>
      <c r="AB5" s="2" t="s">
        <v>257</v>
      </c>
      <c r="AC5" s="2" t="s">
        <v>258</v>
      </c>
    </row>
    <row r="6" spans="1:29" ht="15" thickBot="1">
      <c r="B6" s="23"/>
      <c r="O6" s="3" t="s">
        <v>148</v>
      </c>
      <c r="P6" s="9">
        <v>49.348800064661965</v>
      </c>
      <c r="Q6" s="9">
        <v>50.066675618197308</v>
      </c>
      <c r="R6" s="9">
        <v>49.728612448321144</v>
      </c>
      <c r="S6" s="9">
        <v>53.265350639213736</v>
      </c>
      <c r="T6" s="9"/>
      <c r="U6" s="9"/>
      <c r="V6" s="9"/>
      <c r="W6" s="9"/>
      <c r="X6" s="9"/>
      <c r="Y6" s="9"/>
      <c r="Z6" s="9"/>
      <c r="AA6" s="9"/>
      <c r="AB6" s="9"/>
      <c r="AC6" s="9"/>
    </row>
    <row r="7" spans="1:29" ht="15" thickBot="1">
      <c r="O7" s="3" t="s">
        <v>139</v>
      </c>
      <c r="P7" s="9">
        <v>48.200881088491151</v>
      </c>
      <c r="Q7" s="9">
        <v>48.486388850632743</v>
      </c>
      <c r="R7" s="9">
        <v>48.178098438653542</v>
      </c>
      <c r="S7" s="9">
        <v>51.0555027550799</v>
      </c>
      <c r="T7" s="9">
        <v>53.034493744889467</v>
      </c>
      <c r="U7" s="9">
        <v>55.13808768068759</v>
      </c>
      <c r="V7" s="9">
        <v>56.603831621797312</v>
      </c>
      <c r="W7" s="9">
        <v>58.21052977147945</v>
      </c>
      <c r="X7" s="9">
        <v>58.815270955709465</v>
      </c>
      <c r="Y7" s="9">
        <v>61.803063149373216</v>
      </c>
      <c r="Z7" s="9">
        <v>62.224068388983753</v>
      </c>
      <c r="AA7" s="9">
        <v>65.301685334473277</v>
      </c>
      <c r="AB7" s="9">
        <v>63.298131007808216</v>
      </c>
      <c r="AC7" s="9">
        <v>62.552653632836261</v>
      </c>
    </row>
    <row r="8" spans="1:29" ht="15" thickBot="1">
      <c r="O8" s="3" t="s">
        <v>149</v>
      </c>
      <c r="P8" s="9">
        <v>49.535203417642052</v>
      </c>
      <c r="Q8" s="9">
        <v>49.750899620084972</v>
      </c>
      <c r="R8" s="9">
        <v>49.758840995734332</v>
      </c>
      <c r="S8" s="9">
        <v>51.408166446264133</v>
      </c>
      <c r="T8" s="9">
        <v>52.960722274531641</v>
      </c>
      <c r="U8" s="9">
        <v>53.055917146856238</v>
      </c>
      <c r="V8" s="9">
        <v>52.425614207084323</v>
      </c>
      <c r="W8" s="9">
        <v>53.610939268208384</v>
      </c>
      <c r="X8" s="9">
        <v>52.674044648326166</v>
      </c>
      <c r="Y8" s="9">
        <v>53.768170147470904</v>
      </c>
      <c r="Z8" s="9">
        <v>54.68805339587832</v>
      </c>
      <c r="AA8" s="9">
        <v>54.740644518898726</v>
      </c>
      <c r="AB8" s="9">
        <v>54.850214486398194</v>
      </c>
      <c r="AC8" s="9">
        <v>55.008843934068835</v>
      </c>
    </row>
    <row r="9" spans="1:29" ht="15" thickBot="1">
      <c r="O9" s="3" t="s">
        <v>121</v>
      </c>
      <c r="P9" s="9">
        <v>44.885065295023793</v>
      </c>
      <c r="Q9" s="9">
        <v>43.867435610933313</v>
      </c>
      <c r="R9" s="9">
        <v>42.864884705840701</v>
      </c>
      <c r="S9" s="9">
        <v>45.530603794797095</v>
      </c>
      <c r="T9" s="9">
        <v>48.117458022334063</v>
      </c>
      <c r="U9" s="9">
        <v>48.793005737008386</v>
      </c>
      <c r="V9" s="9">
        <v>49.931065896278191</v>
      </c>
      <c r="W9" s="9">
        <v>50.722277063931131</v>
      </c>
      <c r="X9" s="9">
        <v>53.566627101134792</v>
      </c>
      <c r="Y9" s="9">
        <v>56.507588693379567</v>
      </c>
      <c r="Z9" s="9">
        <v>59.660934252241084</v>
      </c>
      <c r="AA9" s="9">
        <v>62.32366832393992</v>
      </c>
      <c r="AB9" s="9">
        <v>63.810162432974039</v>
      </c>
      <c r="AC9" s="9">
        <v>64.496154845029608</v>
      </c>
    </row>
    <row r="10" spans="1:29" ht="15" thickBot="1">
      <c r="O10" s="3" t="s">
        <v>170</v>
      </c>
      <c r="P10" s="9">
        <v>52.681092981006401</v>
      </c>
      <c r="Q10" s="9">
        <v>53.774187113590664</v>
      </c>
      <c r="R10" s="9">
        <v>54.359908118592713</v>
      </c>
      <c r="S10" s="9">
        <v>57.30677000763955</v>
      </c>
      <c r="T10" s="9">
        <v>57.263619789133394</v>
      </c>
      <c r="U10" s="9">
        <v>56.079094145180363</v>
      </c>
      <c r="V10" s="9">
        <v>57.210378885189463</v>
      </c>
      <c r="W10" s="9">
        <v>58.819277455796673</v>
      </c>
      <c r="X10" s="9">
        <v>59.559126438786379</v>
      </c>
      <c r="Y10" s="9">
        <v>61.394392960052336</v>
      </c>
      <c r="Z10" s="9">
        <v>62.959841377899785</v>
      </c>
      <c r="AA10" s="9">
        <v>62.774462296580893</v>
      </c>
      <c r="AB10" s="9">
        <v>63.493127102470197</v>
      </c>
      <c r="AC10" s="9">
        <v>61.539247871793506</v>
      </c>
    </row>
    <row r="11" spans="1:29" ht="15" thickBot="1">
      <c r="O11" s="3" t="s">
        <v>302</v>
      </c>
      <c r="P11" s="9">
        <v>44.885065295023793</v>
      </c>
      <c r="Q11" s="9">
        <v>43.867435610933313</v>
      </c>
      <c r="R11" s="9">
        <v>42.864884705840701</v>
      </c>
      <c r="S11" s="9">
        <v>45.530603794797095</v>
      </c>
      <c r="T11" s="9">
        <v>48.117458022334063</v>
      </c>
      <c r="U11" s="9">
        <v>48.793005737008386</v>
      </c>
      <c r="V11" s="9">
        <v>49.017312018927647</v>
      </c>
      <c r="W11" s="9">
        <v>49.885333868945217</v>
      </c>
      <c r="X11" s="9">
        <v>48.600745328965843</v>
      </c>
      <c r="Y11" s="9">
        <v>49.825869391592065</v>
      </c>
      <c r="Z11" s="9">
        <v>50.626634213463397</v>
      </c>
      <c r="AA11" s="9">
        <v>50.091524476776797</v>
      </c>
      <c r="AB11" s="9">
        <v>50.392525260106638</v>
      </c>
      <c r="AC11" s="9">
        <v>50.403795775615215</v>
      </c>
    </row>
    <row r="12" spans="1:29" ht="15" thickBot="1">
      <c r="O12" s="3" t="s">
        <v>303</v>
      </c>
      <c r="P12" s="9">
        <v>7.7960276859826081</v>
      </c>
      <c r="Q12" s="9">
        <v>9.9067515026573503</v>
      </c>
      <c r="R12" s="9">
        <v>11.495023412752012</v>
      </c>
      <c r="S12" s="9">
        <v>11.776166212842455</v>
      </c>
      <c r="T12" s="9">
        <v>9.1461617667993309</v>
      </c>
      <c r="U12" s="9">
        <v>7.2860884081719774</v>
      </c>
      <c r="V12" s="9">
        <v>8.193066866261816</v>
      </c>
      <c r="W12" s="9">
        <v>8.9339435868514556</v>
      </c>
      <c r="X12" s="9">
        <v>10.958381109820536</v>
      </c>
      <c r="Y12" s="9">
        <v>11.977193757781151</v>
      </c>
      <c r="Z12" s="9">
        <v>12.333207164436388</v>
      </c>
      <c r="AA12" s="9">
        <v>15.210160857696479</v>
      </c>
      <c r="AB12" s="9">
        <v>13.417637172867401</v>
      </c>
      <c r="AC12" s="9">
        <v>14.092359069414393</v>
      </c>
    </row>
    <row r="16" spans="1:29">
      <c r="O16" s="41"/>
    </row>
    <row r="23" spans="1:2" ht="15.6">
      <c r="B23" s="42"/>
    </row>
    <row r="24" spans="1:2">
      <c r="A24" s="24"/>
    </row>
    <row r="29" spans="1:2">
      <c r="A29" s="10" t="s">
        <v>304</v>
      </c>
    </row>
    <row r="40" spans="16:29">
      <c r="P40" s="62"/>
      <c r="Q40" s="62"/>
      <c r="R40" s="62"/>
      <c r="S40" s="62"/>
      <c r="T40" s="62"/>
      <c r="U40" s="62"/>
      <c r="V40" s="62"/>
      <c r="W40" s="62"/>
      <c r="X40" s="62"/>
      <c r="Y40" s="62"/>
      <c r="Z40" s="62"/>
      <c r="AA40" s="62"/>
      <c r="AB40" s="62"/>
      <c r="AC40" s="62"/>
    </row>
    <row r="41" spans="16:29">
      <c r="P41" s="62"/>
      <c r="Q41" s="62"/>
      <c r="R41" s="62"/>
      <c r="S41" s="62"/>
      <c r="T41" s="62"/>
      <c r="U41" s="62"/>
      <c r="V41" s="62"/>
      <c r="W41" s="62"/>
      <c r="X41" s="62"/>
      <c r="Y41" s="62"/>
      <c r="Z41" s="62"/>
      <c r="AA41" s="62"/>
      <c r="AB41" s="62"/>
      <c r="AC41" s="62"/>
    </row>
    <row r="42" spans="16:29">
      <c r="P42" s="62"/>
      <c r="Q42" s="62"/>
      <c r="R42" s="62"/>
      <c r="S42" s="62"/>
      <c r="T42" s="62"/>
      <c r="U42" s="62"/>
      <c r="V42" s="62"/>
      <c r="W42" s="62"/>
      <c r="X42" s="62"/>
      <c r="Y42" s="62"/>
      <c r="Z42" s="62"/>
      <c r="AA42" s="62"/>
      <c r="AB42" s="62"/>
      <c r="AC42" s="62"/>
    </row>
    <row r="43" spans="16:29">
      <c r="P43" s="62"/>
      <c r="Q43" s="62"/>
      <c r="R43" s="62"/>
      <c r="S43" s="62"/>
      <c r="T43" s="62"/>
      <c r="U43" s="62"/>
      <c r="V43" s="62"/>
      <c r="W43" s="62"/>
      <c r="X43" s="62"/>
      <c r="Y43" s="62"/>
      <c r="Z43" s="62"/>
      <c r="AA43" s="62"/>
      <c r="AB43" s="62"/>
      <c r="AC43" s="62"/>
    </row>
    <row r="44" spans="16:29">
      <c r="P44" s="62"/>
      <c r="Q44" s="62"/>
      <c r="R44" s="62"/>
      <c r="S44" s="62"/>
      <c r="T44" s="62"/>
      <c r="U44" s="62"/>
      <c r="V44" s="62"/>
      <c r="W44" s="62"/>
      <c r="X44" s="62"/>
      <c r="Y44" s="62"/>
      <c r="Z44" s="62"/>
      <c r="AA44" s="62"/>
      <c r="AB44" s="62"/>
      <c r="AC44" s="62"/>
    </row>
    <row r="45" spans="16:29">
      <c r="P45" s="62"/>
      <c r="Q45" s="62"/>
      <c r="R45" s="62"/>
      <c r="S45" s="62"/>
      <c r="T45" s="62"/>
      <c r="U45" s="62"/>
      <c r="V45" s="62"/>
      <c r="W45" s="62"/>
      <c r="X45" s="62"/>
      <c r="Y45" s="62"/>
      <c r="Z45" s="62"/>
      <c r="AA45" s="62"/>
      <c r="AB45" s="62"/>
      <c r="AC45" s="62"/>
    </row>
    <row r="46" spans="16:29">
      <c r="P46" s="62"/>
      <c r="Q46" s="62"/>
      <c r="R46" s="62"/>
      <c r="S46" s="62"/>
      <c r="T46" s="62"/>
      <c r="U46" s="62"/>
      <c r="V46" s="62"/>
      <c r="W46" s="62"/>
      <c r="X46" s="62"/>
      <c r="Y46" s="62"/>
      <c r="Z46" s="62"/>
      <c r="AA46" s="62"/>
      <c r="AB46" s="62"/>
      <c r="AC46" s="62"/>
    </row>
    <row r="47" spans="16:29">
      <c r="P47" s="62"/>
      <c r="Q47" s="62"/>
      <c r="R47" s="62"/>
      <c r="S47" s="62"/>
      <c r="T47" s="62"/>
      <c r="U47" s="62"/>
      <c r="V47" s="62"/>
      <c r="W47" s="62"/>
      <c r="X47" s="62"/>
      <c r="Y47" s="62"/>
      <c r="Z47" s="62"/>
      <c r="AA47" s="62"/>
      <c r="AB47" s="62"/>
      <c r="AC47" s="62"/>
    </row>
    <row r="48" spans="16:29">
      <c r="P48" s="62"/>
      <c r="Q48" s="62"/>
      <c r="R48" s="62"/>
      <c r="S48" s="62"/>
      <c r="T48" s="62"/>
      <c r="U48" s="62"/>
      <c r="V48" s="62"/>
      <c r="W48" s="62"/>
      <c r="X48" s="62"/>
      <c r="Y48" s="62"/>
      <c r="Z48" s="62"/>
      <c r="AA48" s="62"/>
      <c r="AB48" s="62"/>
      <c r="AC48" s="62"/>
    </row>
    <row r="49" spans="16:29">
      <c r="P49" s="62"/>
      <c r="Q49" s="62"/>
      <c r="R49" s="62"/>
      <c r="S49" s="62"/>
      <c r="T49" s="62"/>
      <c r="U49" s="62"/>
      <c r="V49" s="62"/>
      <c r="W49" s="62"/>
      <c r="X49" s="62"/>
      <c r="Y49" s="62"/>
      <c r="Z49" s="62"/>
      <c r="AA49" s="62"/>
      <c r="AB49" s="62"/>
      <c r="AC49" s="62"/>
    </row>
    <row r="50" spans="16:29">
      <c r="P50" s="62"/>
      <c r="Q50" s="62"/>
      <c r="R50" s="62"/>
      <c r="S50" s="62"/>
      <c r="T50" s="62"/>
      <c r="U50" s="62"/>
      <c r="V50" s="62"/>
      <c r="W50" s="62"/>
      <c r="X50" s="62"/>
      <c r="Y50" s="62"/>
      <c r="Z50" s="62"/>
      <c r="AA50" s="62"/>
      <c r="AB50" s="62"/>
      <c r="AC50" s="62"/>
    </row>
    <row r="51" spans="16:29">
      <c r="P51" s="62"/>
      <c r="Q51" s="62"/>
      <c r="R51" s="62"/>
      <c r="S51" s="62"/>
      <c r="T51" s="62"/>
      <c r="U51" s="62"/>
      <c r="V51" s="62"/>
      <c r="W51" s="62"/>
      <c r="X51" s="62"/>
      <c r="Y51" s="62"/>
      <c r="Z51" s="62"/>
      <c r="AA51" s="62"/>
      <c r="AB51" s="62"/>
      <c r="AC51" s="62"/>
    </row>
    <row r="52" spans="16:29">
      <c r="P52" s="62"/>
      <c r="Q52" s="62"/>
      <c r="R52" s="62"/>
      <c r="S52" s="62"/>
      <c r="T52" s="62"/>
      <c r="U52" s="62"/>
      <c r="V52" s="62"/>
      <c r="W52" s="62"/>
      <c r="X52" s="62"/>
      <c r="Y52" s="62"/>
      <c r="Z52" s="62"/>
      <c r="AA52" s="62"/>
      <c r="AB52" s="62"/>
      <c r="AC52" s="62"/>
    </row>
  </sheetData>
  <hyperlinks>
    <hyperlink ref="A2" location="Contents!A1" display="Return to Contents Page" xr:uid="{57E04898-A185-4C66-9246-FFC4093B619C}"/>
    <hyperlink ref="A3" location="'4. Scenarios &amp; Sensitivites'!A1" display="Return to Chapter Contents" xr:uid="{B297FD1C-65A5-4D60-B03A-EB401E0A530F}"/>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0371-85D3-46D9-928D-24BA1FE72F16}">
  <sheetPr codeName="Sheet77">
    <tabColor rgb="FFFFBF22"/>
  </sheetPr>
  <dimension ref="A1:S22"/>
  <sheetViews>
    <sheetView zoomScale="85" zoomScaleNormal="85" workbookViewId="0">
      <selection activeCell="C18" sqref="C18"/>
    </sheetView>
  </sheetViews>
  <sheetFormatPr defaultColWidth="0" defaultRowHeight="0" customHeight="1" zeroHeight="1"/>
  <cols>
    <col min="1" max="1" width="6.88671875" style="32" customWidth="1"/>
    <col min="2" max="2" width="31.33203125" style="32" customWidth="1"/>
    <col min="3" max="3" width="127.6640625" style="32" bestFit="1" customWidth="1"/>
    <col min="4" max="4" width="10" style="133" customWidth="1"/>
    <col min="5" max="5" width="9.109375" style="32" customWidth="1"/>
    <col min="6" max="19" width="0" style="32" hidden="1" customWidth="1"/>
    <col min="20" max="16384" width="9.109375" style="32" hidden="1"/>
  </cols>
  <sheetData>
    <row r="1" spans="1:17" s="34" customFormat="1" ht="19.2" customHeight="1">
      <c r="A1" s="35" t="str" cm="1">
        <f t="array" aca="1" ref="A1" ca="1">MID(CELL("filename",A1),FIND("]",CELL("filename",A1))+1,255)</f>
        <v>5. De-rating Factors</v>
      </c>
      <c r="C1" s="33"/>
      <c r="D1" s="132"/>
      <c r="E1" s="33"/>
      <c r="F1" s="33"/>
    </row>
    <row r="2" spans="1:17" s="25" customFormat="1" ht="15" customHeight="1">
      <c r="C2" s="32"/>
      <c r="D2" s="133"/>
      <c r="E2" s="32"/>
      <c r="F2" s="32"/>
    </row>
    <row r="3" spans="1:17" s="25" customFormat="1" ht="14.4">
      <c r="C3" s="32"/>
      <c r="D3" s="133"/>
      <c r="E3" s="32"/>
      <c r="F3" s="32"/>
      <c r="O3" s="26"/>
      <c r="P3" s="27"/>
      <c r="Q3" s="27"/>
    </row>
    <row r="4" spans="1:17" s="25" customFormat="1" ht="14.4">
      <c r="C4" s="32"/>
      <c r="D4" s="133"/>
      <c r="E4" s="32"/>
      <c r="F4" s="32"/>
      <c r="O4" s="26"/>
      <c r="P4" s="27"/>
      <c r="Q4" s="27"/>
    </row>
    <row r="5" spans="1:17" s="25" customFormat="1" ht="14.4">
      <c r="C5" s="32"/>
      <c r="D5" s="133"/>
      <c r="E5" s="32"/>
      <c r="F5" s="32"/>
      <c r="O5" s="26"/>
      <c r="P5" s="27"/>
      <c r="Q5" s="27"/>
    </row>
    <row r="6" spans="1:17" s="25" customFormat="1" ht="14.4">
      <c r="C6" s="32"/>
      <c r="D6" s="133"/>
      <c r="E6" s="32"/>
      <c r="F6" s="32"/>
      <c r="O6" s="26"/>
      <c r="P6" s="27"/>
      <c r="Q6" s="27"/>
    </row>
    <row r="7" spans="1:17" s="25" customFormat="1" ht="15" thickBot="1">
      <c r="C7" s="32"/>
      <c r="D7" s="133"/>
      <c r="E7" s="32"/>
      <c r="F7" s="32"/>
      <c r="O7" s="28"/>
      <c r="P7" s="29"/>
      <c r="Q7" s="29"/>
    </row>
    <row r="8" spans="1:17" s="25" customFormat="1" ht="15" thickBot="1">
      <c r="A8" s="116" t="s">
        <v>7</v>
      </c>
      <c r="B8" s="117" t="s">
        <v>8</v>
      </c>
      <c r="C8" s="117" t="s">
        <v>9</v>
      </c>
      <c r="D8" s="117" t="s">
        <v>10</v>
      </c>
      <c r="E8" s="32"/>
      <c r="F8" s="32"/>
      <c r="O8" s="26"/>
      <c r="P8" s="27"/>
      <c r="Q8" s="27"/>
    </row>
    <row r="9" spans="1:17" s="25" customFormat="1" ht="15" thickBot="1">
      <c r="A9" s="107"/>
      <c r="B9" s="219"/>
      <c r="C9" s="107"/>
      <c r="D9" s="220"/>
      <c r="E9" s="107"/>
      <c r="F9" s="32"/>
      <c r="O9" s="28"/>
      <c r="P9" s="29"/>
      <c r="Q9" s="29"/>
    </row>
    <row r="10" spans="1:17" s="25" customFormat="1" ht="14.4">
      <c r="A10" s="394" t="str">
        <f>LEFT(B10,1)</f>
        <v>5</v>
      </c>
      <c r="B10" s="409" t="s">
        <v>38</v>
      </c>
      <c r="C10" s="207" t="s">
        <v>39</v>
      </c>
      <c r="D10" s="226" t="str">
        <f t="shared" ref="D10:D18" si="0">HYPERLINK("#'"&amp;LEFT(C10,FIND(":",C10)-1)&amp;"'!"&amp;"A1",LEFT(C10,FIND(":",C10)-1))</f>
        <v>Figure 21</v>
      </c>
      <c r="E10" s="107"/>
      <c r="F10" s="32"/>
      <c r="O10" s="28"/>
      <c r="P10" s="29"/>
      <c r="Q10" s="29"/>
    </row>
    <row r="11" spans="1:17" s="25" customFormat="1" ht="14.4">
      <c r="A11" s="395"/>
      <c r="B11" s="410"/>
      <c r="C11" s="208" t="s">
        <v>40</v>
      </c>
      <c r="D11" s="225" t="str">
        <f t="shared" si="0"/>
        <v>Figure 22</v>
      </c>
      <c r="E11" s="107"/>
      <c r="F11" s="32"/>
      <c r="O11" s="28"/>
      <c r="P11" s="30"/>
      <c r="Q11" s="29"/>
    </row>
    <row r="12" spans="1:17" s="25" customFormat="1" ht="14.4">
      <c r="A12" s="395"/>
      <c r="B12" s="410"/>
      <c r="C12" s="208" t="s">
        <v>41</v>
      </c>
      <c r="D12" s="225" t="str">
        <f t="shared" si="0"/>
        <v>Figure 23</v>
      </c>
      <c r="E12" s="107"/>
      <c r="F12" s="32"/>
      <c r="O12" s="31"/>
    </row>
    <row r="13" spans="1:17" s="25" customFormat="1" ht="14.4">
      <c r="A13" s="395"/>
      <c r="B13" s="410"/>
      <c r="C13" s="208" t="s">
        <v>42</v>
      </c>
      <c r="D13" s="225" t="str">
        <f t="shared" si="0"/>
        <v>Figure 24</v>
      </c>
      <c r="E13" s="107"/>
      <c r="F13" s="32"/>
      <c r="O13" s="31"/>
    </row>
    <row r="14" spans="1:17" s="25" customFormat="1" ht="14.4">
      <c r="A14" s="395"/>
      <c r="B14" s="410"/>
      <c r="C14" s="208" t="s">
        <v>43</v>
      </c>
      <c r="D14" s="225" t="str">
        <f t="shared" si="0"/>
        <v>Figure 25</v>
      </c>
      <c r="E14" s="107"/>
      <c r="F14" s="32"/>
      <c r="O14" s="31"/>
    </row>
    <row r="15" spans="1:17" s="25" customFormat="1" ht="14.4">
      <c r="A15" s="395"/>
      <c r="B15" s="410"/>
      <c r="C15" s="208" t="s">
        <v>44</v>
      </c>
      <c r="D15" s="225" t="str">
        <f t="shared" si="0"/>
        <v>Table 10</v>
      </c>
      <c r="E15" s="107"/>
      <c r="F15" s="32"/>
      <c r="O15" s="31"/>
    </row>
    <row r="16" spans="1:17" s="25" customFormat="1" ht="27.6">
      <c r="A16" s="395"/>
      <c r="B16" s="410"/>
      <c r="C16" s="210" t="s">
        <v>45</v>
      </c>
      <c r="D16" s="215" t="str">
        <f t="shared" si="0"/>
        <v>Figures 26-31</v>
      </c>
      <c r="E16" s="107"/>
      <c r="F16" s="32"/>
      <c r="O16" s="31"/>
    </row>
    <row r="17" spans="1:15" s="25" customFormat="1" ht="14.4">
      <c r="A17" s="395"/>
      <c r="B17" s="410"/>
      <c r="C17" s="264" t="s">
        <v>46</v>
      </c>
      <c r="D17" s="215" t="str">
        <f t="shared" si="0"/>
        <v>Figure 32</v>
      </c>
      <c r="E17" s="107"/>
      <c r="F17" s="32"/>
      <c r="O17" s="31"/>
    </row>
    <row r="18" spans="1:15" s="25" customFormat="1" ht="15" thickBot="1">
      <c r="A18" s="396"/>
      <c r="B18" s="411"/>
      <c r="C18" s="209" t="s">
        <v>47</v>
      </c>
      <c r="D18" s="224" t="str">
        <f t="shared" si="0"/>
        <v>Table 17</v>
      </c>
      <c r="E18" s="107"/>
      <c r="F18" s="32"/>
    </row>
    <row r="19" spans="1:15" s="25" customFormat="1" ht="14.4">
      <c r="B19" s="221"/>
      <c r="C19" s="107"/>
      <c r="D19" s="107"/>
      <c r="E19" s="107"/>
      <c r="F19" s="32"/>
    </row>
    <row r="20" spans="1:15" s="25" customFormat="1" ht="14.4">
      <c r="C20" s="107"/>
      <c r="D20" s="107"/>
      <c r="E20" s="107"/>
      <c r="F20" s="32"/>
    </row>
    <row r="21" spans="1:15" ht="14.4">
      <c r="C21" s="107"/>
      <c r="D21" s="107"/>
      <c r="E21" s="107"/>
    </row>
    <row r="22" spans="1:15" ht="14.4" customHeight="1"/>
  </sheetData>
  <mergeCells count="2">
    <mergeCell ref="A10:A18"/>
    <mergeCell ref="B10:B18"/>
  </mergeCells>
  <hyperlinks>
    <hyperlink ref="B10" location="'5. De-rating Factors'!A1" display="De-rating Factors for CM Auctions" xr:uid="{E75417A0-6F23-411D-977F-96A0F0F0B3D6}"/>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66C0F-6239-40A7-8C0A-5C25FFD119CA}">
  <sheetPr codeName="Sheet22"/>
  <dimension ref="A1:L25"/>
  <sheetViews>
    <sheetView zoomScaleNormal="100" workbookViewId="0">
      <selection activeCell="A3" sqref="A3"/>
    </sheetView>
  </sheetViews>
  <sheetFormatPr defaultColWidth="8.88671875" defaultRowHeight="14.4"/>
  <cols>
    <col min="1" max="1" width="26.6640625" style="20" customWidth="1"/>
    <col min="2" max="3" width="8.88671875" style="20"/>
    <col min="4" max="4" width="11" style="20" bestFit="1" customWidth="1"/>
    <col min="5" max="5" width="8.88671875" style="20"/>
    <col min="6" max="6" width="23.6640625" style="20" customWidth="1"/>
    <col min="7" max="7" width="33.33203125" style="20" customWidth="1"/>
    <col min="8" max="8" width="9.44140625" style="20" customWidth="1"/>
    <col min="9" max="9" width="10.6640625" style="20" bestFit="1" customWidth="1"/>
    <col min="10" max="10" width="8.88671875" style="20" customWidth="1"/>
    <col min="11" max="11" width="0.6640625" style="20" customWidth="1"/>
    <col min="12" max="12" width="0.44140625" style="20" customWidth="1"/>
    <col min="13" max="16384" width="8.88671875" style="20"/>
  </cols>
  <sheetData>
    <row r="1" spans="1:12" s="40" customFormat="1" ht="21">
      <c r="A1" s="39" t="s">
        <v>305</v>
      </c>
    </row>
    <row r="2" spans="1:12">
      <c r="A2" s="37" t="s">
        <v>83</v>
      </c>
    </row>
    <row r="3" spans="1:12">
      <c r="A3" s="37" t="s">
        <v>84</v>
      </c>
    </row>
    <row r="4" spans="1:12" ht="15" thickBot="1">
      <c r="A4" s="36"/>
    </row>
    <row r="5" spans="1:12" ht="15" thickBot="1">
      <c r="B5" s="22"/>
      <c r="G5" s="4" t="s">
        <v>230</v>
      </c>
      <c r="H5" s="5" t="s">
        <v>205</v>
      </c>
      <c r="I5" s="2" t="s">
        <v>206</v>
      </c>
    </row>
    <row r="6" spans="1:12" ht="15" thickBot="1">
      <c r="B6" s="23"/>
      <c r="G6" s="47" t="s">
        <v>306</v>
      </c>
      <c r="H6" s="6">
        <v>0.95179999999999998</v>
      </c>
      <c r="I6" s="6">
        <v>0.94350000000000001</v>
      </c>
      <c r="J6" s="49"/>
    </row>
    <row r="7" spans="1:12" ht="15" thickBot="1">
      <c r="G7" s="47" t="s">
        <v>307</v>
      </c>
      <c r="H7" s="6">
        <v>0.95179999999999998</v>
      </c>
      <c r="I7" s="6">
        <v>0.94350000000000001</v>
      </c>
      <c r="J7" s="49"/>
    </row>
    <row r="8" spans="1:12" ht="15" thickBot="1">
      <c r="G8" s="47" t="s">
        <v>308</v>
      </c>
      <c r="H8" s="6">
        <v>0.95179999999999998</v>
      </c>
      <c r="I8" s="6">
        <v>0.94350000000000001</v>
      </c>
      <c r="J8" s="49"/>
    </row>
    <row r="9" spans="1:12" ht="14.4" customHeight="1" thickBot="1">
      <c r="G9" s="47" t="s">
        <v>216</v>
      </c>
      <c r="H9" s="6">
        <v>0.78249999999999997</v>
      </c>
      <c r="I9" s="6">
        <v>0.78</v>
      </c>
      <c r="J9" s="49"/>
    </row>
    <row r="10" spans="1:12" ht="15" thickBot="1">
      <c r="G10" s="47" t="s">
        <v>217</v>
      </c>
      <c r="H10" s="6">
        <v>0.9113</v>
      </c>
      <c r="I10" s="6">
        <v>0.91200000000000003</v>
      </c>
      <c r="J10" s="49"/>
    </row>
    <row r="11" spans="1:12" ht="15" thickBot="1">
      <c r="G11" s="47" t="s">
        <v>267</v>
      </c>
      <c r="H11" s="6">
        <v>0.91339999999999999</v>
      </c>
      <c r="I11" s="6">
        <v>0.91590000000000005</v>
      </c>
      <c r="J11" s="49"/>
      <c r="K11" s="50">
        <v>0</v>
      </c>
      <c r="L11" s="50">
        <f>I11-H11</f>
        <v>2.5000000000000577E-3</v>
      </c>
    </row>
    <row r="12" spans="1:12" ht="14.4" customHeight="1" thickBot="1">
      <c r="G12" s="47" t="s">
        <v>309</v>
      </c>
      <c r="H12" s="6">
        <v>0.91339999999999999</v>
      </c>
      <c r="I12" s="6">
        <v>0.91590000000000005</v>
      </c>
      <c r="J12" s="49"/>
      <c r="K12" s="50">
        <f t="shared" ref="K12:K16" si="0">I12-H12</f>
        <v>2.5000000000000577E-3</v>
      </c>
      <c r="L12" s="50">
        <v>0</v>
      </c>
    </row>
    <row r="13" spans="1:12" ht="15" thickBot="1">
      <c r="G13" s="47" t="s">
        <v>310</v>
      </c>
      <c r="H13" s="6">
        <v>0.87990000000000002</v>
      </c>
      <c r="I13" s="6">
        <v>0.88519999999999999</v>
      </c>
      <c r="J13" s="49"/>
      <c r="K13" s="50">
        <v>0</v>
      </c>
      <c r="L13" s="50">
        <f t="shared" ref="L13:L17" si="1">I13-H13</f>
        <v>5.2999999999999714E-3</v>
      </c>
    </row>
    <row r="14" spans="1:12" ht="14.4" customHeight="1" thickBot="1">
      <c r="G14" s="47" t="s">
        <v>311</v>
      </c>
      <c r="H14" s="6">
        <v>0.87990000000000002</v>
      </c>
      <c r="I14" s="6">
        <v>0.88519999999999999</v>
      </c>
      <c r="J14" s="49"/>
      <c r="K14" s="50">
        <f t="shared" si="0"/>
        <v>5.2999999999999714E-3</v>
      </c>
      <c r="L14" s="50">
        <v>0</v>
      </c>
    </row>
    <row r="15" spans="1:12" ht="15" thickBot="1">
      <c r="D15" s="49"/>
      <c r="E15" s="49"/>
      <c r="F15" s="49"/>
      <c r="G15" s="47" t="s">
        <v>220</v>
      </c>
      <c r="H15" s="6">
        <v>0.71450000000000002</v>
      </c>
      <c r="I15" s="6">
        <v>0.79024000000000005</v>
      </c>
      <c r="J15" s="49"/>
      <c r="K15" s="50">
        <v>0</v>
      </c>
      <c r="L15" s="50">
        <f t="shared" si="1"/>
        <v>7.574000000000003E-2</v>
      </c>
    </row>
    <row r="16" spans="1:12">
      <c r="A16" s="24"/>
      <c r="D16" s="49"/>
      <c r="E16" s="49"/>
      <c r="F16" s="49"/>
      <c r="K16" s="50">
        <f t="shared" si="0"/>
        <v>0</v>
      </c>
      <c r="L16" s="50">
        <v>0</v>
      </c>
    </row>
    <row r="17" spans="1:12">
      <c r="D17" s="49"/>
      <c r="E17" s="49"/>
      <c r="F17" s="49"/>
      <c r="K17" s="50">
        <v>0</v>
      </c>
      <c r="L17" s="50">
        <f t="shared" si="1"/>
        <v>0</v>
      </c>
    </row>
    <row r="18" spans="1:12">
      <c r="D18" s="49"/>
    </row>
    <row r="19" spans="1:12">
      <c r="D19" s="49"/>
    </row>
    <row r="20" spans="1:12">
      <c r="D20" s="49"/>
    </row>
    <row r="21" spans="1:12">
      <c r="D21" s="49"/>
    </row>
    <row r="22" spans="1:12">
      <c r="D22" s="49"/>
    </row>
    <row r="23" spans="1:12">
      <c r="A23" s="52" t="s">
        <v>312</v>
      </c>
    </row>
    <row r="25" spans="1:12">
      <c r="A25" s="41"/>
    </row>
  </sheetData>
  <hyperlinks>
    <hyperlink ref="A2" location="Contents!A1" display="Return to Contents Page" xr:uid="{00DCE96F-A3FE-46C9-BB08-EA132FBF3D77}"/>
    <hyperlink ref="A3" location="'5. De-rating Factors'!A1" display="Return to Chapter Contents" xr:uid="{21212BA8-1D86-4E8B-B83D-648705FAEF1F}"/>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4776-3B1F-4FDD-974D-51BD03A64FEE}">
  <sheetPr codeName="Sheet2"/>
  <dimension ref="A1:K26"/>
  <sheetViews>
    <sheetView zoomScale="90" zoomScaleNormal="100" workbookViewId="0">
      <selection activeCell="A2" sqref="A2"/>
    </sheetView>
  </sheetViews>
  <sheetFormatPr defaultColWidth="8.88671875" defaultRowHeight="14.4"/>
  <cols>
    <col min="1" max="1" width="26.6640625" style="20" customWidth="1"/>
    <col min="2" max="3" width="8.88671875" style="20"/>
    <col min="4" max="4" width="11" style="20" bestFit="1" customWidth="1"/>
    <col min="5" max="6" width="8.88671875" style="20"/>
    <col min="7" max="7" width="18.5546875" style="20" customWidth="1"/>
    <col min="8" max="8" width="14.88671875" style="20" bestFit="1" customWidth="1"/>
    <col min="9" max="10" width="10.44140625" style="20" customWidth="1"/>
    <col min="11" max="16384" width="8.88671875" style="20"/>
  </cols>
  <sheetData>
    <row r="1" spans="1:11" s="40" customFormat="1" ht="21">
      <c r="A1" s="39" t="s">
        <v>40</v>
      </c>
    </row>
    <row r="2" spans="1:11">
      <c r="A2" s="37" t="s">
        <v>83</v>
      </c>
    </row>
    <row r="3" spans="1:11">
      <c r="A3" s="37" t="s">
        <v>84</v>
      </c>
    </row>
    <row r="4" spans="1:11" ht="15" thickBot="1">
      <c r="A4" s="36"/>
      <c r="H4" s="54"/>
      <c r="I4" s="54"/>
      <c r="J4" s="54"/>
    </row>
    <row r="5" spans="1:11" ht="15" customHeight="1">
      <c r="B5" s="22"/>
      <c r="G5" s="55"/>
      <c r="H5" s="273"/>
      <c r="I5" s="432" t="s">
        <v>201</v>
      </c>
      <c r="J5" s="433"/>
      <c r="K5" s="53"/>
    </row>
    <row r="6" spans="1:11" ht="24.6" thickBot="1">
      <c r="G6" s="55"/>
      <c r="H6" s="274" t="s">
        <v>222</v>
      </c>
      <c r="I6" s="275" t="s">
        <v>223</v>
      </c>
      <c r="J6" s="275" t="s">
        <v>224</v>
      </c>
      <c r="K6" s="53"/>
    </row>
    <row r="7" spans="1:11" ht="15" thickBot="1">
      <c r="H7" s="8">
        <v>0.5</v>
      </c>
      <c r="I7" s="6">
        <v>9.2999999999999999E-2</v>
      </c>
      <c r="J7" s="7">
        <v>5.7099999999999998E-2</v>
      </c>
    </row>
    <row r="8" spans="1:11" ht="14.4" customHeight="1" thickBot="1">
      <c r="H8" s="8">
        <v>1</v>
      </c>
      <c r="I8" s="6">
        <v>0.186</v>
      </c>
      <c r="J8" s="7">
        <v>0.1134</v>
      </c>
    </row>
    <row r="9" spans="1:11" ht="15" thickBot="1">
      <c r="H9" s="8">
        <v>1.5</v>
      </c>
      <c r="I9" s="6">
        <v>0.27900000000000003</v>
      </c>
      <c r="J9" s="7">
        <v>0.17050000000000001</v>
      </c>
    </row>
    <row r="10" spans="1:11" ht="15" thickBot="1">
      <c r="H10" s="8">
        <v>2</v>
      </c>
      <c r="I10" s="6">
        <v>0.37019999999999997</v>
      </c>
      <c r="J10" s="7">
        <v>0.22670000000000001</v>
      </c>
    </row>
    <row r="11" spans="1:11" ht="14.4" customHeight="1" thickBot="1">
      <c r="H11" s="8">
        <v>2.5</v>
      </c>
      <c r="I11" s="6">
        <v>0.45950000000000002</v>
      </c>
      <c r="J11" s="7">
        <v>0.2838</v>
      </c>
    </row>
    <row r="12" spans="1:11" ht="15" thickBot="1">
      <c r="H12" s="8">
        <v>3</v>
      </c>
      <c r="I12" s="6">
        <v>0.53390000000000004</v>
      </c>
      <c r="J12" s="7">
        <v>0.34100000000000003</v>
      </c>
    </row>
    <row r="13" spans="1:11" ht="15" thickBot="1">
      <c r="H13" s="8">
        <v>3.5</v>
      </c>
      <c r="I13" s="6">
        <v>0.58789999999999998</v>
      </c>
      <c r="J13" s="7">
        <v>0.39629999999999999</v>
      </c>
    </row>
    <row r="14" spans="1:11" ht="14.4" customHeight="1" thickBot="1">
      <c r="H14" s="8">
        <v>4</v>
      </c>
      <c r="I14" s="6">
        <v>0.62319999999999998</v>
      </c>
      <c r="J14" s="7">
        <v>0.44600000000000001</v>
      </c>
    </row>
    <row r="15" spans="1:11" ht="15" thickBot="1">
      <c r="D15" s="49"/>
      <c r="E15" s="49"/>
      <c r="H15" s="8">
        <v>4.5</v>
      </c>
      <c r="I15" s="6">
        <v>0.64739999999999998</v>
      </c>
      <c r="J15" s="6">
        <v>0.48570000000000002</v>
      </c>
    </row>
    <row r="16" spans="1:11" ht="15" thickBot="1">
      <c r="A16" s="24"/>
      <c r="D16" s="49"/>
      <c r="E16" s="49"/>
      <c r="H16" s="8">
        <v>5</v>
      </c>
      <c r="I16" s="6">
        <v>0.66969999999999996</v>
      </c>
      <c r="J16" s="6">
        <v>0.51880000000000004</v>
      </c>
    </row>
    <row r="17" spans="4:10" ht="15" thickBot="1">
      <c r="D17" s="49"/>
      <c r="E17" s="49"/>
      <c r="H17" s="8">
        <v>5.5</v>
      </c>
      <c r="I17" s="6">
        <v>0.69020000000000004</v>
      </c>
      <c r="J17" s="6">
        <v>0.54930000000000001</v>
      </c>
    </row>
    <row r="18" spans="4:10" ht="15" thickBot="1">
      <c r="D18" s="49"/>
      <c r="E18" s="49"/>
      <c r="H18" s="8">
        <v>6</v>
      </c>
      <c r="I18" s="6">
        <v>0.95250000000000001</v>
      </c>
      <c r="J18" s="6">
        <v>0.5806</v>
      </c>
    </row>
    <row r="19" spans="4:10" ht="15" thickBot="1">
      <c r="D19" s="49"/>
      <c r="E19" s="49"/>
      <c r="H19" s="8">
        <v>6.5</v>
      </c>
      <c r="I19" s="6">
        <v>0.95250000000000001</v>
      </c>
      <c r="J19" s="6">
        <v>0.61099999999999999</v>
      </c>
    </row>
    <row r="20" spans="4:10" ht="15" thickBot="1">
      <c r="D20" s="49"/>
      <c r="E20" s="49"/>
      <c r="H20" s="8">
        <v>7</v>
      </c>
      <c r="I20" s="6">
        <v>0.95250000000000001</v>
      </c>
      <c r="J20" s="6">
        <v>0.64139999999999997</v>
      </c>
    </row>
    <row r="21" spans="4:10" ht="15" thickBot="1">
      <c r="D21" s="49"/>
      <c r="E21" s="49"/>
      <c r="H21" s="8">
        <v>7.5</v>
      </c>
      <c r="I21" s="6">
        <v>0.95250000000000001</v>
      </c>
      <c r="J21" s="6">
        <v>0.67269999999999996</v>
      </c>
    </row>
    <row r="22" spans="4:10" ht="15" thickBot="1">
      <c r="D22" s="49"/>
      <c r="E22" s="49"/>
      <c r="H22" s="8" t="s">
        <v>225</v>
      </c>
      <c r="I22" s="6">
        <v>0.95250000000000001</v>
      </c>
      <c r="J22" s="6">
        <v>0.94369999999999998</v>
      </c>
    </row>
    <row r="23" spans="4:10">
      <c r="D23" s="49"/>
    </row>
    <row r="24" spans="4:10">
      <c r="D24" s="49"/>
    </row>
    <row r="25" spans="4:10">
      <c r="D25" s="49"/>
    </row>
    <row r="26" spans="4:10">
      <c r="D26" s="49"/>
    </row>
  </sheetData>
  <mergeCells count="1">
    <mergeCell ref="I5:J5"/>
  </mergeCells>
  <hyperlinks>
    <hyperlink ref="A2" location="Contents!A1" display="Return to Contents Page" xr:uid="{FDBC01A6-E8EB-4087-8826-36C5359286AB}"/>
    <hyperlink ref="A3" location="'5. De-rating Factors'!A1" display="Return to Chapter Contents" xr:uid="{A6AB87C4-2E18-4F06-8EC4-C62A01E151A0}"/>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838D7-9A3E-44D3-9AF4-C084D7662C88}">
  <sheetPr codeName="Sheet10"/>
  <dimension ref="A1:L25"/>
  <sheetViews>
    <sheetView zoomScale="85" zoomScaleNormal="85" workbookViewId="0">
      <selection activeCell="A3" sqref="A3"/>
    </sheetView>
  </sheetViews>
  <sheetFormatPr defaultColWidth="8.88671875" defaultRowHeight="14.4"/>
  <cols>
    <col min="1" max="1" width="26.6640625" style="20" customWidth="1"/>
    <col min="2" max="3" width="8.88671875" style="20"/>
    <col min="4" max="4" width="11" style="20" bestFit="1" customWidth="1"/>
    <col min="5" max="6" width="8.88671875" style="20"/>
    <col min="7" max="8" width="18.5546875" style="20" customWidth="1"/>
    <col min="9" max="9" width="13.88671875" style="20" bestFit="1" customWidth="1"/>
    <col min="10" max="10" width="12.33203125" style="20" customWidth="1"/>
    <col min="11" max="11" width="12.6640625" style="20" customWidth="1"/>
    <col min="12" max="12" width="15.33203125" style="20" customWidth="1"/>
    <col min="13" max="13" width="12.6640625" style="20" customWidth="1"/>
    <col min="14" max="16384" width="8.88671875" style="20"/>
  </cols>
  <sheetData>
    <row r="1" spans="1:12" s="40" customFormat="1" ht="21">
      <c r="A1" s="39" t="s">
        <v>41</v>
      </c>
    </row>
    <row r="2" spans="1:12">
      <c r="A2" s="37" t="s">
        <v>83</v>
      </c>
    </row>
    <row r="3" spans="1:12">
      <c r="A3" s="37" t="s">
        <v>84</v>
      </c>
    </row>
    <row r="4" spans="1:12" ht="15" thickBot="1">
      <c r="A4" s="36"/>
      <c r="I4" s="54"/>
      <c r="J4" s="54"/>
      <c r="K4" s="54"/>
    </row>
    <row r="5" spans="1:12" ht="15" customHeight="1">
      <c r="B5" s="22"/>
      <c r="G5" s="55"/>
      <c r="I5" s="273"/>
      <c r="J5" s="432" t="s">
        <v>201</v>
      </c>
      <c r="K5" s="433"/>
      <c r="L5" s="53"/>
    </row>
    <row r="6" spans="1:12" ht="24.6" thickBot="1">
      <c r="G6" s="55"/>
      <c r="I6" s="274" t="s">
        <v>222</v>
      </c>
      <c r="J6" s="276" t="s">
        <v>226</v>
      </c>
      <c r="K6" s="275" t="s">
        <v>227</v>
      </c>
      <c r="L6" s="53"/>
    </row>
    <row r="7" spans="1:12" ht="15" thickBot="1">
      <c r="I7" s="8">
        <v>0.5</v>
      </c>
      <c r="J7" s="7">
        <v>5.9499999999999997E-2</v>
      </c>
      <c r="K7" s="7">
        <v>3.8705672137008262E-2</v>
      </c>
    </row>
    <row r="8" spans="1:12" ht="14.4" customHeight="1" thickBot="1">
      <c r="I8" s="8">
        <v>1</v>
      </c>
      <c r="J8" s="7">
        <v>0.1181</v>
      </c>
      <c r="K8" s="7">
        <v>7.7411344274016525E-2</v>
      </c>
    </row>
    <row r="9" spans="1:12" ht="15" thickBot="1">
      <c r="I9" s="8">
        <v>1.5</v>
      </c>
      <c r="J9" s="7">
        <v>0.1777</v>
      </c>
      <c r="K9" s="7">
        <v>0.11519545278871506</v>
      </c>
    </row>
    <row r="10" spans="1:12" ht="15" thickBot="1">
      <c r="I10" s="8">
        <v>2</v>
      </c>
      <c r="J10" s="7">
        <v>0.23630000000000001</v>
      </c>
      <c r="K10" s="7">
        <v>0.15390112492572333</v>
      </c>
    </row>
    <row r="11" spans="1:12" ht="14.4" customHeight="1" thickBot="1">
      <c r="I11" s="8">
        <v>2.5</v>
      </c>
      <c r="J11" s="7">
        <v>0.29580000000000001</v>
      </c>
      <c r="K11" s="7">
        <v>0.19260679706273159</v>
      </c>
    </row>
    <row r="12" spans="1:12" ht="15" thickBot="1">
      <c r="I12" s="8">
        <v>3</v>
      </c>
      <c r="J12" s="7">
        <v>0.3553</v>
      </c>
      <c r="K12" s="7">
        <v>0.23039090557743011</v>
      </c>
    </row>
    <row r="13" spans="1:12" ht="15" thickBot="1">
      <c r="I13" s="8">
        <v>3.5</v>
      </c>
      <c r="J13" s="7">
        <v>0.41110000000000002</v>
      </c>
      <c r="K13" s="7">
        <v>0.2690965777144384</v>
      </c>
    </row>
    <row r="14" spans="1:12" ht="14.4" customHeight="1" thickBot="1">
      <c r="I14" s="8">
        <v>4</v>
      </c>
      <c r="J14" s="7">
        <v>0.45860000000000001</v>
      </c>
      <c r="K14" s="7">
        <v>0.30780224985144666</v>
      </c>
    </row>
    <row r="15" spans="1:12" ht="15" thickBot="1">
      <c r="D15" s="49"/>
      <c r="E15" s="49"/>
      <c r="I15" s="8">
        <v>4.5</v>
      </c>
      <c r="J15" s="7">
        <v>0.49480000000000002</v>
      </c>
      <c r="K15" s="7">
        <v>0.34650792198845493</v>
      </c>
    </row>
    <row r="16" spans="1:12" ht="15" thickBot="1">
      <c r="A16" s="24"/>
      <c r="D16" s="49"/>
      <c r="E16" s="49"/>
      <c r="I16" s="8">
        <v>5</v>
      </c>
      <c r="J16" s="7">
        <v>0.52829999999999999</v>
      </c>
      <c r="K16" s="7">
        <v>0.38429203050315347</v>
      </c>
    </row>
    <row r="17" spans="4:11" ht="15" thickBot="1">
      <c r="D17" s="49"/>
      <c r="E17" s="49"/>
      <c r="I17" s="8">
        <v>5.5</v>
      </c>
      <c r="J17" s="7">
        <v>0.55810000000000004</v>
      </c>
      <c r="K17" s="7">
        <v>0.42115457539554224</v>
      </c>
    </row>
    <row r="18" spans="4:11" ht="15" thickBot="1">
      <c r="D18" s="49"/>
      <c r="I18" s="8">
        <v>6</v>
      </c>
      <c r="J18" s="7">
        <v>0.5897</v>
      </c>
      <c r="K18" s="7">
        <v>0.45801712028793107</v>
      </c>
    </row>
    <row r="19" spans="4:11" ht="15" thickBot="1">
      <c r="D19" s="49"/>
      <c r="I19" s="8">
        <v>6.5</v>
      </c>
      <c r="J19" s="7">
        <v>0.61950000000000005</v>
      </c>
      <c r="K19" s="7">
        <v>0.49487966518031989</v>
      </c>
    </row>
    <row r="20" spans="4:11" ht="15" thickBot="1">
      <c r="D20" s="49"/>
      <c r="I20" s="8">
        <v>7</v>
      </c>
      <c r="J20" s="7">
        <v>0.6492</v>
      </c>
      <c r="K20" s="7">
        <v>0.53082064645039906</v>
      </c>
    </row>
    <row r="21" spans="4:11" ht="15" thickBot="1">
      <c r="D21" s="49"/>
      <c r="I21" s="8">
        <v>7.5</v>
      </c>
      <c r="J21" s="7">
        <v>0.67989999999999995</v>
      </c>
      <c r="K21" s="7">
        <v>0.56768319134278777</v>
      </c>
    </row>
    <row r="22" spans="4:11" ht="15" thickBot="1">
      <c r="D22" s="49"/>
      <c r="I22" s="8">
        <v>8</v>
      </c>
      <c r="J22" s="7">
        <v>0.70879999999999999</v>
      </c>
      <c r="K22" s="7">
        <v>0.60362417261286694</v>
      </c>
    </row>
    <row r="23" spans="4:11" ht="15" thickBot="1">
      <c r="I23" s="8">
        <v>8.5</v>
      </c>
      <c r="J23" s="7">
        <v>0.73850000000000005</v>
      </c>
      <c r="K23" s="7">
        <v>0.63864359026063633</v>
      </c>
    </row>
    <row r="24" spans="4:11" ht="15" thickBot="1">
      <c r="I24" s="8">
        <v>9</v>
      </c>
      <c r="J24" s="7">
        <v>0.76639999999999997</v>
      </c>
      <c r="K24" s="7">
        <v>0.94368114924515378</v>
      </c>
    </row>
    <row r="25" spans="4:11" ht="15" thickBot="1">
      <c r="I25" s="8" t="s">
        <v>228</v>
      </c>
      <c r="J25" s="7">
        <v>0.95250000000000001</v>
      </c>
      <c r="K25" s="7">
        <v>0.94368114924515378</v>
      </c>
    </row>
  </sheetData>
  <mergeCells count="1">
    <mergeCell ref="J5:K5"/>
  </mergeCells>
  <hyperlinks>
    <hyperlink ref="A2" location="Contents!A1" display="Return to Contents Page" xr:uid="{736FFB62-A943-40B9-BE02-32C0C1DBB01E}"/>
    <hyperlink ref="A3" location="'5. De-rating Factors'!A1" display="Return to Chapter Contents" xr:uid="{84F680A7-258A-4A62-9DC2-EEEEBAEC3D6D}"/>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1756-9327-4466-AB87-A3FD1A0A719C}">
  <sheetPr codeName="Sheet20"/>
  <dimension ref="A1:K22"/>
  <sheetViews>
    <sheetView zoomScale="85" zoomScaleNormal="85" workbookViewId="0">
      <selection activeCell="A3" sqref="A3"/>
    </sheetView>
  </sheetViews>
  <sheetFormatPr defaultColWidth="8.88671875" defaultRowHeight="14.4"/>
  <cols>
    <col min="1" max="1" width="26.6640625" style="20" customWidth="1"/>
    <col min="2" max="3" width="8.88671875" style="20"/>
    <col min="4" max="4" width="11" style="20" bestFit="1" customWidth="1"/>
    <col min="5" max="6" width="8.88671875" style="20"/>
    <col min="7" max="7" width="19.109375" style="20" customWidth="1"/>
    <col min="8" max="8" width="19.6640625" style="20" customWidth="1"/>
    <col min="9" max="9" width="10.5546875" style="20" customWidth="1"/>
    <col min="10" max="10" width="10" style="20" customWidth="1"/>
    <col min="11" max="16384" width="8.88671875" style="20"/>
  </cols>
  <sheetData>
    <row r="1" spans="1:11" s="40" customFormat="1" ht="21">
      <c r="A1" s="39" t="s">
        <v>42</v>
      </c>
    </row>
    <row r="2" spans="1:11">
      <c r="A2" s="37" t="s">
        <v>83</v>
      </c>
    </row>
    <row r="3" spans="1:11">
      <c r="A3" s="37" t="s">
        <v>84</v>
      </c>
    </row>
    <row r="4" spans="1:11" ht="15" thickBot="1">
      <c r="A4" s="36"/>
      <c r="H4" s="54"/>
      <c r="I4" s="54"/>
      <c r="J4" s="54"/>
    </row>
    <row r="5" spans="1:11">
      <c r="B5" s="22"/>
      <c r="G5" s="55"/>
      <c r="H5" s="273"/>
      <c r="I5" s="432" t="s">
        <v>313</v>
      </c>
      <c r="J5" s="434"/>
      <c r="K5" s="53"/>
    </row>
    <row r="6" spans="1:11" ht="24.6" thickBot="1">
      <c r="G6" s="55"/>
      <c r="H6" s="277" t="s">
        <v>230</v>
      </c>
      <c r="I6" s="276" t="s">
        <v>231</v>
      </c>
      <c r="J6" s="275" t="s">
        <v>232</v>
      </c>
      <c r="K6" s="53"/>
    </row>
    <row r="7" spans="1:11" ht="15" thickBot="1">
      <c r="H7" s="47" t="s">
        <v>233</v>
      </c>
      <c r="I7" s="6">
        <v>8.2000000000000003E-2</v>
      </c>
      <c r="J7" s="6">
        <v>8.4000000000000005E-2</v>
      </c>
    </row>
    <row r="8" spans="1:11" ht="14.4" customHeight="1" thickBot="1">
      <c r="H8" s="47" t="s">
        <v>234</v>
      </c>
      <c r="I8" s="6">
        <v>0.1133</v>
      </c>
      <c r="J8" s="6">
        <v>0.1152</v>
      </c>
    </row>
    <row r="9" spans="1:11" ht="15" thickBot="1">
      <c r="H9" s="47" t="s">
        <v>235</v>
      </c>
      <c r="I9" s="6">
        <v>3.32E-2</v>
      </c>
      <c r="J9" s="6">
        <v>5.0799999999999998E-2</v>
      </c>
    </row>
    <row r="11" spans="1:11" ht="14.4" customHeight="1"/>
    <row r="14" spans="1:11" ht="14.4" customHeight="1"/>
    <row r="15" spans="1:11">
      <c r="D15" s="49"/>
    </row>
    <row r="16" spans="1:11">
      <c r="A16" s="24"/>
      <c r="D16" s="49"/>
    </row>
    <row r="17" spans="4:6">
      <c r="D17" s="49"/>
      <c r="E17" s="49"/>
      <c r="F17" s="51"/>
    </row>
    <row r="18" spans="4:6">
      <c r="D18" s="49"/>
    </row>
    <row r="19" spans="4:6">
      <c r="D19" s="49"/>
    </row>
    <row r="20" spans="4:6">
      <c r="D20" s="49"/>
    </row>
    <row r="21" spans="4:6">
      <c r="D21" s="49"/>
    </row>
    <row r="22" spans="4:6">
      <c r="D22" s="49"/>
    </row>
  </sheetData>
  <mergeCells count="1">
    <mergeCell ref="I5:J5"/>
  </mergeCells>
  <hyperlinks>
    <hyperlink ref="A2" location="Contents!A1" display="Return to Contents Page" xr:uid="{41C92054-2B5E-4905-8B65-9C2329704C25}"/>
    <hyperlink ref="A3" location="'5. De-rating Factors'!A1" display="Return to Chapter Contents" xr:uid="{0708B15C-56C6-4834-960C-219E6CF3A1C7}"/>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C113-E703-4E46-92EA-60E76B5FC800}">
  <sheetPr codeName="Sheet24"/>
  <dimension ref="A1:K22"/>
  <sheetViews>
    <sheetView zoomScale="85" zoomScaleNormal="85" workbookViewId="0">
      <selection activeCell="A3" sqref="A3"/>
    </sheetView>
  </sheetViews>
  <sheetFormatPr defaultColWidth="8.88671875" defaultRowHeight="14.4"/>
  <cols>
    <col min="1" max="1" width="26.6640625" style="20" customWidth="1"/>
    <col min="2" max="3" width="8.88671875" style="20"/>
    <col min="4" max="4" width="11" style="20" bestFit="1" customWidth="1"/>
    <col min="5" max="6" width="8.88671875" style="20"/>
    <col min="7" max="7" width="19.109375" style="20" customWidth="1"/>
    <col min="8" max="8" width="19.6640625" style="20" customWidth="1"/>
    <col min="9" max="9" width="10.5546875" style="20" customWidth="1"/>
    <col min="10" max="10" width="10" style="20" customWidth="1"/>
    <col min="11" max="16384" width="8.88671875" style="20"/>
  </cols>
  <sheetData>
    <row r="1" spans="1:11" s="40" customFormat="1" ht="21">
      <c r="A1" s="39" t="s">
        <v>43</v>
      </c>
    </row>
    <row r="2" spans="1:11">
      <c r="A2" s="37" t="s">
        <v>83</v>
      </c>
    </row>
    <row r="3" spans="1:11">
      <c r="A3" s="37" t="s">
        <v>84</v>
      </c>
    </row>
    <row r="4" spans="1:11" ht="15" thickBot="1">
      <c r="A4" s="36"/>
      <c r="H4" s="54"/>
      <c r="I4" s="54"/>
      <c r="J4" s="54"/>
    </row>
    <row r="5" spans="1:11">
      <c r="B5" s="22"/>
      <c r="G5" s="55"/>
      <c r="H5" s="273"/>
      <c r="I5" s="432" t="s">
        <v>236</v>
      </c>
      <c r="J5" s="434"/>
      <c r="K5" s="53"/>
    </row>
    <row r="6" spans="1:11" ht="24.6" thickBot="1">
      <c r="G6" s="55"/>
      <c r="H6" s="277" t="s">
        <v>230</v>
      </c>
      <c r="I6" s="276" t="s">
        <v>237</v>
      </c>
      <c r="J6" s="275" t="s">
        <v>238</v>
      </c>
      <c r="K6" s="53"/>
    </row>
    <row r="7" spans="1:11" ht="15" thickBot="1">
      <c r="H7" s="47" t="s">
        <v>233</v>
      </c>
      <c r="I7" s="6">
        <v>6.7400000000000002E-2</v>
      </c>
      <c r="J7" s="6">
        <v>7.0300000000000001E-2</v>
      </c>
    </row>
    <row r="8" spans="1:11" ht="14.4" customHeight="1" thickBot="1">
      <c r="H8" s="47" t="s">
        <v>234</v>
      </c>
      <c r="I8" s="6">
        <v>8.3000000000000004E-2</v>
      </c>
      <c r="J8" s="6">
        <v>8.6900000000000005E-2</v>
      </c>
    </row>
    <row r="9" spans="1:11" ht="15" thickBot="1">
      <c r="H9" s="47" t="s">
        <v>235</v>
      </c>
      <c r="I9" s="6">
        <v>4.9799999999999997E-2</v>
      </c>
      <c r="J9" s="6">
        <v>6.3500000000000001E-2</v>
      </c>
    </row>
    <row r="11" spans="1:11" ht="14.4" customHeight="1"/>
    <row r="14" spans="1:11" ht="14.4" customHeight="1"/>
    <row r="15" spans="1:11">
      <c r="D15" s="49"/>
    </row>
    <row r="16" spans="1:11">
      <c r="A16" s="24"/>
      <c r="D16" s="49"/>
    </row>
    <row r="17" spans="4:6">
      <c r="D17" s="49"/>
      <c r="E17" s="49"/>
      <c r="F17" s="51"/>
    </row>
    <row r="18" spans="4:6">
      <c r="D18" s="49"/>
    </row>
    <row r="19" spans="4:6">
      <c r="D19" s="49"/>
    </row>
    <row r="20" spans="4:6">
      <c r="D20" s="49"/>
    </row>
    <row r="21" spans="4:6">
      <c r="D21" s="49"/>
    </row>
    <row r="22" spans="4:6">
      <c r="D22" s="49"/>
    </row>
  </sheetData>
  <mergeCells count="1">
    <mergeCell ref="I5:J5"/>
  </mergeCells>
  <hyperlinks>
    <hyperlink ref="A2" location="Contents!A1" display="Return to Contents Page" xr:uid="{408A2775-B8B8-465A-A567-73DB9798D052}"/>
    <hyperlink ref="A3" location="'5. De-rating Factors'!A1" display="Return to Chapter Contents" xr:uid="{DF1866EB-F86E-461E-A8C5-F7B34763F23B}"/>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53894-633F-48AD-88F6-86EE9C905750}">
  <sheetPr codeName="Sheet62"/>
  <dimension ref="A1:S12"/>
  <sheetViews>
    <sheetView topLeftCell="B1" zoomScaleNormal="100" workbookViewId="0">
      <selection activeCell="G18" sqref="G18"/>
    </sheetView>
  </sheetViews>
  <sheetFormatPr defaultColWidth="8.88671875" defaultRowHeight="14.4"/>
  <cols>
    <col min="1" max="1" width="26.6640625" style="20" customWidth="1"/>
    <col min="2" max="2" width="17.109375" style="20" customWidth="1"/>
    <col min="3" max="3" width="9.44140625" style="20" customWidth="1"/>
    <col min="4" max="4" width="9.33203125" style="20" customWidth="1"/>
    <col min="5" max="19" width="8.6640625" style="20" customWidth="1"/>
    <col min="20" max="16384" width="8.88671875" style="20"/>
  </cols>
  <sheetData>
    <row r="1" spans="1:19" s="40" customFormat="1" ht="21">
      <c r="A1" s="39" t="s">
        <v>44</v>
      </c>
    </row>
    <row r="2" spans="1:19">
      <c r="A2" s="37" t="s">
        <v>83</v>
      </c>
    </row>
    <row r="3" spans="1:19">
      <c r="A3" s="37" t="s">
        <v>84</v>
      </c>
      <c r="B3" s="340"/>
      <c r="C3" s="340"/>
      <c r="D3" s="340"/>
      <c r="E3" s="340"/>
    </row>
    <row r="4" spans="1:19" ht="15" thickBot="1">
      <c r="A4" s="37"/>
    </row>
    <row r="5" spans="1:19" ht="15" thickBot="1">
      <c r="B5" s="240"/>
      <c r="C5" s="435" t="s">
        <v>226</v>
      </c>
      <c r="D5" s="436"/>
      <c r="E5" s="435" t="s">
        <v>314</v>
      </c>
      <c r="F5" s="437"/>
      <c r="G5" s="437"/>
      <c r="H5" s="437"/>
      <c r="I5" s="436"/>
      <c r="J5" s="435" t="s">
        <v>315</v>
      </c>
      <c r="K5" s="437"/>
      <c r="L5" s="437"/>
      <c r="M5" s="437"/>
      <c r="N5" s="436"/>
      <c r="O5" s="435" t="s">
        <v>316</v>
      </c>
      <c r="P5" s="437"/>
      <c r="Q5" s="437"/>
      <c r="R5" s="437"/>
      <c r="S5" s="438"/>
    </row>
    <row r="6" spans="1:19" ht="15" thickBot="1">
      <c r="B6" s="241" t="s">
        <v>199</v>
      </c>
      <c r="C6" s="242" t="s">
        <v>317</v>
      </c>
      <c r="D6" s="242" t="s">
        <v>318</v>
      </c>
      <c r="E6" s="243" t="s">
        <v>115</v>
      </c>
      <c r="F6" s="244" t="s">
        <v>116</v>
      </c>
      <c r="G6" s="244" t="s">
        <v>118</v>
      </c>
      <c r="H6" s="245" t="s">
        <v>117</v>
      </c>
      <c r="I6" s="242" t="s">
        <v>119</v>
      </c>
      <c r="J6" s="246" t="s">
        <v>115</v>
      </c>
      <c r="K6" s="245" t="s">
        <v>116</v>
      </c>
      <c r="L6" s="245" t="s">
        <v>118</v>
      </c>
      <c r="M6" s="245" t="s">
        <v>117</v>
      </c>
      <c r="N6" s="245" t="s">
        <v>119</v>
      </c>
      <c r="O6" s="245" t="s">
        <v>115</v>
      </c>
      <c r="P6" s="245" t="s">
        <v>116</v>
      </c>
      <c r="Q6" s="245" t="s">
        <v>118</v>
      </c>
      <c r="R6" s="245" t="s">
        <v>117</v>
      </c>
      <c r="S6" s="245" t="s">
        <v>119</v>
      </c>
    </row>
    <row r="7" spans="1:19" ht="15" thickBot="1">
      <c r="B7" s="247" t="s">
        <v>204</v>
      </c>
      <c r="C7" s="334">
        <v>14</v>
      </c>
      <c r="D7" s="335">
        <v>94</v>
      </c>
      <c r="E7" s="369">
        <v>69</v>
      </c>
      <c r="F7" s="370">
        <v>63</v>
      </c>
      <c r="G7" s="370">
        <v>67</v>
      </c>
      <c r="H7" s="370">
        <v>65</v>
      </c>
      <c r="I7" s="370">
        <v>63</v>
      </c>
      <c r="J7" s="370">
        <v>22</v>
      </c>
      <c r="K7" s="370">
        <v>22</v>
      </c>
      <c r="L7" s="370">
        <v>21</v>
      </c>
      <c r="M7" s="370">
        <v>26</v>
      </c>
      <c r="N7" s="370">
        <v>20</v>
      </c>
      <c r="O7" s="371">
        <v>75</v>
      </c>
      <c r="P7" s="371">
        <v>68</v>
      </c>
      <c r="Q7" s="371">
        <v>73</v>
      </c>
      <c r="R7" s="371">
        <v>69</v>
      </c>
      <c r="S7" s="371">
        <v>69</v>
      </c>
    </row>
    <row r="8" spans="1:19" ht="15" thickBot="1">
      <c r="B8" s="247" t="s">
        <v>207</v>
      </c>
      <c r="C8" s="337">
        <v>30</v>
      </c>
      <c r="D8" s="336">
        <v>97</v>
      </c>
      <c r="E8" s="372">
        <v>70</v>
      </c>
      <c r="F8" s="370">
        <v>80</v>
      </c>
      <c r="G8" s="370">
        <v>68</v>
      </c>
      <c r="H8" s="370">
        <v>82</v>
      </c>
      <c r="I8" s="370">
        <v>66</v>
      </c>
      <c r="J8" s="370">
        <v>37</v>
      </c>
      <c r="K8" s="370">
        <v>45</v>
      </c>
      <c r="L8" s="370">
        <v>37</v>
      </c>
      <c r="M8" s="370">
        <v>49</v>
      </c>
      <c r="N8" s="370">
        <v>33</v>
      </c>
      <c r="O8" s="370">
        <v>76</v>
      </c>
      <c r="P8" s="370">
        <v>84</v>
      </c>
      <c r="Q8" s="370">
        <v>74</v>
      </c>
      <c r="R8" s="370">
        <v>84</v>
      </c>
      <c r="S8" s="370">
        <v>72</v>
      </c>
    </row>
    <row r="9" spans="1:19" ht="15" thickBot="1">
      <c r="B9" s="247" t="s">
        <v>208</v>
      </c>
      <c r="C9" s="337">
        <v>31</v>
      </c>
      <c r="D9" s="336">
        <v>95</v>
      </c>
      <c r="E9" s="372">
        <v>84</v>
      </c>
      <c r="F9" s="370">
        <v>85</v>
      </c>
      <c r="G9" s="370">
        <v>82</v>
      </c>
      <c r="H9" s="370">
        <v>85</v>
      </c>
      <c r="I9" s="370">
        <v>80</v>
      </c>
      <c r="J9" s="370">
        <v>33</v>
      </c>
      <c r="K9" s="370">
        <v>37</v>
      </c>
      <c r="L9" s="370">
        <v>34</v>
      </c>
      <c r="M9" s="370">
        <v>39</v>
      </c>
      <c r="N9" s="370">
        <v>30</v>
      </c>
      <c r="O9" s="370">
        <v>87</v>
      </c>
      <c r="P9" s="370">
        <v>88</v>
      </c>
      <c r="Q9" s="370">
        <v>85</v>
      </c>
      <c r="R9" s="370">
        <v>88</v>
      </c>
      <c r="S9" s="370">
        <v>83</v>
      </c>
    </row>
    <row r="10" spans="1:19" ht="15" thickBot="1">
      <c r="B10" s="247" t="s">
        <v>209</v>
      </c>
      <c r="C10" s="337">
        <v>51</v>
      </c>
      <c r="D10" s="336">
        <v>92</v>
      </c>
      <c r="E10" s="372">
        <v>90</v>
      </c>
      <c r="F10" s="370">
        <v>94</v>
      </c>
      <c r="G10" s="370">
        <v>89</v>
      </c>
      <c r="H10" s="370">
        <v>94</v>
      </c>
      <c r="I10" s="370">
        <v>91</v>
      </c>
      <c r="J10" s="370">
        <v>41</v>
      </c>
      <c r="K10" s="370">
        <v>47</v>
      </c>
      <c r="L10" s="370">
        <v>41</v>
      </c>
      <c r="M10" s="370">
        <v>50</v>
      </c>
      <c r="N10" s="370">
        <v>44</v>
      </c>
      <c r="O10" s="370">
        <v>93</v>
      </c>
      <c r="P10" s="370">
        <v>95</v>
      </c>
      <c r="Q10" s="370">
        <v>93</v>
      </c>
      <c r="R10" s="370">
        <v>95</v>
      </c>
      <c r="S10" s="370">
        <v>97</v>
      </c>
    </row>
    <row r="11" spans="1:19" ht="15" thickBot="1">
      <c r="B11" s="247" t="s">
        <v>210</v>
      </c>
      <c r="C11" s="337">
        <v>48</v>
      </c>
      <c r="D11" s="336">
        <v>91</v>
      </c>
      <c r="E11" s="372">
        <v>90</v>
      </c>
      <c r="F11" s="370">
        <v>93</v>
      </c>
      <c r="G11" s="370">
        <v>88</v>
      </c>
      <c r="H11" s="370">
        <v>89</v>
      </c>
      <c r="I11" s="370">
        <v>93</v>
      </c>
      <c r="J11" s="370">
        <v>61</v>
      </c>
      <c r="K11" s="370">
        <v>72</v>
      </c>
      <c r="L11" s="370">
        <v>60</v>
      </c>
      <c r="M11" s="370">
        <v>68</v>
      </c>
      <c r="N11" s="370">
        <v>76</v>
      </c>
      <c r="O11" s="370">
        <v>94</v>
      </c>
      <c r="P11" s="370">
        <v>95</v>
      </c>
      <c r="Q11" s="370">
        <v>93</v>
      </c>
      <c r="R11" s="370">
        <v>92</v>
      </c>
      <c r="S11" s="370">
        <v>97</v>
      </c>
    </row>
    <row r="12" spans="1:19" ht="15" thickBot="1">
      <c r="B12" s="247" t="s">
        <v>211</v>
      </c>
      <c r="C12" s="337">
        <v>84</v>
      </c>
      <c r="D12" s="336">
        <v>100</v>
      </c>
      <c r="E12" s="372">
        <v>96</v>
      </c>
      <c r="F12" s="370">
        <v>98</v>
      </c>
      <c r="G12" s="370">
        <v>95</v>
      </c>
      <c r="H12" s="370">
        <v>98</v>
      </c>
      <c r="I12" s="370">
        <v>97</v>
      </c>
      <c r="J12" s="370">
        <v>74</v>
      </c>
      <c r="K12" s="370">
        <v>69</v>
      </c>
      <c r="L12" s="370">
        <v>73</v>
      </c>
      <c r="M12" s="370">
        <v>66</v>
      </c>
      <c r="N12" s="370">
        <v>76</v>
      </c>
      <c r="O12" s="370">
        <v>96</v>
      </c>
      <c r="P12" s="370">
        <v>98</v>
      </c>
      <c r="Q12" s="370">
        <v>95</v>
      </c>
      <c r="R12" s="370">
        <v>99</v>
      </c>
      <c r="S12" s="370">
        <v>97</v>
      </c>
    </row>
  </sheetData>
  <mergeCells count="4">
    <mergeCell ref="C5:D5"/>
    <mergeCell ref="E5:I5"/>
    <mergeCell ref="J5:N5"/>
    <mergeCell ref="O5:S5"/>
  </mergeCells>
  <hyperlinks>
    <hyperlink ref="A2" location="Contents!A1" display="Return to Contents Page" xr:uid="{23218206-3B2A-4DF3-B482-0F3383DAEAA1}"/>
    <hyperlink ref="A3" location="'5. De-rating Factors'!A1" display="Return to Chapter Contents" xr:uid="{A9B71B97-D2EB-40C7-B410-E972856E5935}"/>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C577D-4C51-450E-ADB2-C1590E878E91}">
  <sheetPr codeName="Sheet58"/>
  <dimension ref="A1:X413"/>
  <sheetViews>
    <sheetView zoomScaleNormal="100" workbookViewId="0">
      <selection activeCell="L6" sqref="L6:P20"/>
    </sheetView>
  </sheetViews>
  <sheetFormatPr defaultColWidth="8.88671875" defaultRowHeight="14.4"/>
  <cols>
    <col min="1" max="1" width="26.6640625" style="20" customWidth="1"/>
    <col min="2" max="2" width="17.109375" style="20" customWidth="1"/>
    <col min="3" max="3" width="20.109375" style="20" customWidth="1"/>
    <col min="4" max="4" width="12.44140625" style="20" customWidth="1"/>
    <col min="5" max="5" width="11.5546875" style="20" customWidth="1"/>
    <col min="6" max="9" width="12" style="20" customWidth="1"/>
    <col min="10" max="10" width="8.88671875" style="20"/>
    <col min="11" max="11" width="22.44140625" style="20" bestFit="1" customWidth="1"/>
    <col min="12" max="17" width="15.6640625" style="20" customWidth="1"/>
    <col min="18" max="19" width="8.88671875" style="20"/>
    <col min="20" max="20" width="10" style="20" bestFit="1" customWidth="1"/>
    <col min="21" max="21" width="20.109375" style="20" bestFit="1" customWidth="1"/>
    <col min="22" max="22" width="15" style="20" bestFit="1" customWidth="1"/>
    <col min="23" max="23" width="5.44140625" style="20" bestFit="1" customWidth="1"/>
    <col min="24" max="16384" width="8.88671875" style="20"/>
  </cols>
  <sheetData>
    <row r="1" spans="1:24" s="40" customFormat="1" ht="21">
      <c r="A1" s="39" t="s">
        <v>45</v>
      </c>
    </row>
    <row r="2" spans="1:24">
      <c r="A2" s="37" t="s">
        <v>83</v>
      </c>
      <c r="M2" s="313"/>
      <c r="N2" s="25"/>
      <c r="O2" s="25"/>
      <c r="P2" s="25"/>
      <c r="Q2" s="25"/>
    </row>
    <row r="3" spans="1:24">
      <c r="A3" s="37" t="s">
        <v>84</v>
      </c>
      <c r="L3" s="313">
        <v>0</v>
      </c>
      <c r="M3" s="313">
        <v>1</v>
      </c>
      <c r="N3" s="313">
        <v>2</v>
      </c>
      <c r="O3" s="313">
        <v>3</v>
      </c>
      <c r="P3" s="313">
        <v>4</v>
      </c>
      <c r="T3" s="314"/>
      <c r="U3" s="314"/>
      <c r="V3" s="314"/>
      <c r="W3" s="314"/>
      <c r="X3" s="314"/>
    </row>
    <row r="4" spans="1:24" ht="15" thickBot="1">
      <c r="A4" s="341"/>
      <c r="B4" s="340"/>
      <c r="C4" s="340"/>
      <c r="L4" s="313">
        <f>13*L3</f>
        <v>0</v>
      </c>
      <c r="M4" s="313">
        <f>13*M3</f>
        <v>13</v>
      </c>
      <c r="N4" s="313">
        <f>13*N3</f>
        <v>26</v>
      </c>
      <c r="O4" s="313">
        <f>13*O3</f>
        <v>39</v>
      </c>
      <c r="P4" s="313">
        <f>13*P3</f>
        <v>52</v>
      </c>
      <c r="T4" s="314"/>
      <c r="U4" s="314"/>
      <c r="V4" s="314"/>
      <c r="W4" s="314"/>
      <c r="X4" s="314"/>
    </row>
    <row r="5" spans="1:24" ht="24.6" thickBot="1">
      <c r="K5" s="119" t="s">
        <v>270</v>
      </c>
      <c r="L5" s="119" t="s">
        <v>319</v>
      </c>
      <c r="M5" s="119" t="s">
        <v>139</v>
      </c>
      <c r="N5" s="119" t="s">
        <v>170</v>
      </c>
      <c r="O5" s="119" t="s">
        <v>121</v>
      </c>
      <c r="P5" s="119" t="s">
        <v>149</v>
      </c>
      <c r="T5" s="25"/>
      <c r="U5" s="25"/>
      <c r="V5" s="25"/>
      <c r="W5" s="25"/>
      <c r="X5" s="314"/>
    </row>
    <row r="6" spans="1:24" ht="15" thickBot="1">
      <c r="K6" s="8" t="s">
        <v>320</v>
      </c>
      <c r="L6" s="342">
        <f ca="1">MIN(L7:L21)</f>
        <v>0.74004201680672266</v>
      </c>
      <c r="M6" s="342">
        <f ca="1">MIN(M7:M21)</f>
        <v>0.69151260504201684</v>
      </c>
      <c r="N6" s="342">
        <f ca="1">MIN(N7:N21)</f>
        <v>0.75709383753501402</v>
      </c>
      <c r="O6" s="342">
        <f ca="1">MIN(O7:O21)</f>
        <v>0.65638655462184881</v>
      </c>
      <c r="P6" s="342">
        <f ca="1">MIN(P7:P21)</f>
        <v>0.72957282913165267</v>
      </c>
      <c r="T6" s="314"/>
      <c r="U6" s="314"/>
      <c r="V6" s="314"/>
      <c r="W6" s="314"/>
      <c r="X6" s="314"/>
    </row>
    <row r="7" spans="1:24" ht="15" thickBot="1">
      <c r="K7" s="8" t="s">
        <v>321</v>
      </c>
      <c r="L7" s="342">
        <f ca="1">MAX(L9:L21)</f>
        <v>0.96078431372549011</v>
      </c>
      <c r="M7" s="342">
        <f ca="1">MAX(M9:M21)</f>
        <v>0.98039215686274506</v>
      </c>
      <c r="N7" s="342">
        <f ca="1">MAX(N9:N21)</f>
        <v>0.97058823529411764</v>
      </c>
      <c r="O7" s="342">
        <f ca="1">MAX(O9:O21)</f>
        <v>0.98840336134453777</v>
      </c>
      <c r="P7" s="342">
        <f ca="1">MAX(P9:P21)</f>
        <v>0.9509803921568627</v>
      </c>
      <c r="T7" s="314"/>
      <c r="U7" s="314"/>
      <c r="V7" s="314"/>
      <c r="W7" s="314"/>
      <c r="X7" s="314"/>
    </row>
    <row r="8" spans="1:24" ht="15" thickBot="1">
      <c r="K8" s="8"/>
      <c r="L8" s="342"/>
      <c r="M8" s="342"/>
      <c r="N8" s="342"/>
      <c r="O8" s="342"/>
      <c r="P8" s="342"/>
      <c r="T8" s="314"/>
      <c r="U8" s="314"/>
      <c r="V8" s="314"/>
      <c r="W8" s="314"/>
      <c r="X8" s="314"/>
    </row>
    <row r="9" spans="1:24" ht="15" thickBot="1">
      <c r="J9" s="313">
        <v>1</v>
      </c>
      <c r="K9" s="8" t="str" cm="1">
        <f t="array" ref="K9:K21">_xlfn.UNIQUE(Table2[Sensitivity])</f>
        <v>Belgian Nuclear Downside</v>
      </c>
      <c r="L9" s="342" cm="1">
        <f t="array" aca="1" ref="L9" ca="1">INDEX($O$24:$O$413,SMALL(IF(SUBTOTAL(3,OFFSET($O$24,ROW($O$24:$O$413)-ROW($O$24),0)),ROW($O$24:$O$413)-ROW($O$24)+1),$J9+L$4))</f>
        <v>0.96078431372549011</v>
      </c>
      <c r="M9" s="342" cm="1">
        <f t="array" aca="1" ref="M9" ca="1">INDEX($O$24:$O$413,SMALL(IF(SUBTOTAL(3,OFFSET($O$24,ROW($O$24:$O$413)-ROW($O$24),0)),ROW($O$24:$O$413)-ROW($O$24)+1),$J9+M$4))</f>
        <v>0.97824229691876752</v>
      </c>
      <c r="N9" s="342" cm="1">
        <f t="array" aca="1" ref="N9" ca="1">INDEX($O$24:$O$413,SMALL(IF(SUBTOTAL(3,OFFSET($O$24,ROW($O$24:$O$413)-ROW($O$24),0)),ROW($O$24:$O$413)-ROW($O$24)+1),$J9+N$4))</f>
        <v>0.97058823529411764</v>
      </c>
      <c r="O9" s="342" cm="1">
        <f t="array" aca="1" ref="O9" ca="1">INDEX($O$24:$O$413,SMALL(IF(SUBTOTAL(3,OFFSET($O$24,ROW($O$24:$O$413)-ROW($O$24),0)),ROW($O$24:$O$413)-ROW($O$24)+1),$J9+O$4))</f>
        <v>0.9719957983193277</v>
      </c>
      <c r="P9" s="342" cm="1">
        <f t="array" aca="1" ref="P9" ca="1">INDEX($O$24:$O$413,SMALL(IF(SUBTOTAL(3,OFFSET($O$24,ROW($O$24:$O$413)-ROW($O$24),0)),ROW($O$24:$O$413)-ROW($O$24)+1),$J9+P$4))</f>
        <v>0.9509803921568627</v>
      </c>
    </row>
    <row r="10" spans="1:24" ht="15" thickBot="1">
      <c r="J10" s="313">
        <v>2</v>
      </c>
      <c r="K10" s="8" t="str">
        <v>European Gas</v>
      </c>
      <c r="L10" s="342" cm="1">
        <f t="array" aca="1" ref="L10" ca="1">INDEX($O$24:$O$413,SMALL(IF(SUBTOTAL(3,OFFSET($O$24,ROW($O$24:$O$413)-ROW($O$24),0)),ROW($O$24:$O$413)-ROW($O$24)+1),$J10+L$4))</f>
        <v>0.96060924369747891</v>
      </c>
      <c r="M10" s="342" cm="1">
        <f t="array" aca="1" ref="M10" ca="1">INDEX($O$24:$O$413,SMALL(IF(SUBTOTAL(3,OFFSET($O$24,ROW($O$24:$O$413)-ROW($O$24),0)),ROW($O$24:$O$413)-ROW($O$24)+1),$J10+M$4))</f>
        <v>0.96645658263305323</v>
      </c>
      <c r="N10" s="342" cm="1">
        <f t="array" aca="1" ref="N10" ca="1">INDEX($O$24:$O$413,SMALL(IF(SUBTOTAL(3,OFFSET($O$24,ROW($O$24:$O$413)-ROW($O$24),0)),ROW($O$24:$O$413)-ROW($O$24)+1),$J10+N$4))</f>
        <v>0.97058823529411764</v>
      </c>
      <c r="O10" s="342" cm="1">
        <f t="array" aca="1" ref="O10" ca="1">INDEX($O$24:$O$413,SMALL(IF(SUBTOTAL(3,OFFSET($O$24,ROW($O$24:$O$413)-ROW($O$24),0)),ROW($O$24:$O$413)-ROW($O$24)+1),$J10+O$4))</f>
        <v>0.95969887955182065</v>
      </c>
      <c r="P10" s="342" cm="1">
        <f t="array" aca="1" ref="P10" ca="1">INDEX($O$24:$O$413,SMALL(IF(SUBTOTAL(3,OFFSET($O$24,ROW($O$24:$O$413)-ROW($O$24),0)),ROW($O$24:$O$413)-ROW($O$24)+1),$J10+P$4))</f>
        <v>0.95042717086834727</v>
      </c>
    </row>
    <row r="11" spans="1:24" ht="15" thickBot="1">
      <c r="J11" s="313">
        <v>3</v>
      </c>
      <c r="K11" s="8" t="str">
        <v>European RES Downside</v>
      </c>
      <c r="L11" s="342" cm="1">
        <f t="array" aca="1" ref="L11" ca="1">INDEX($O$24:$O$413,SMALL(IF(SUBTOTAL(3,OFFSET($O$24,ROW($O$24:$O$413)-ROW($O$24),0)),ROW($O$24:$O$413)-ROW($O$24)+1),$J11+L$4))</f>
        <v>0.96078431372549011</v>
      </c>
      <c r="M11" s="342" cm="1">
        <f t="array" aca="1" ref="M11" ca="1">INDEX($O$24:$O$413,SMALL(IF(SUBTOTAL(3,OFFSET($O$24,ROW($O$24:$O$413)-ROW($O$24),0)),ROW($O$24:$O$413)-ROW($O$24)+1),$J11+M$4))</f>
        <v>0.97422969187675079</v>
      </c>
      <c r="N11" s="342" cm="1">
        <f t="array" aca="1" ref="N11" ca="1">INDEX($O$24:$O$413,SMALL(IF(SUBTOTAL(3,OFFSET($O$24,ROW($O$24:$O$413)-ROW($O$24),0)),ROW($O$24:$O$413)-ROW($O$24)+1),$J11+N$4))</f>
        <v>0.97058823529411764</v>
      </c>
      <c r="O11" s="342" cm="1">
        <f t="array" aca="1" ref="O11" ca="1">INDEX($O$24:$O$413,SMALL(IF(SUBTOTAL(3,OFFSET($O$24,ROW($O$24:$O$413)-ROW($O$24),0)),ROW($O$24:$O$413)-ROW($O$24)+1),$J11+O$4))</f>
        <v>0.95819327731092441</v>
      </c>
      <c r="P11" s="342" cm="1">
        <f t="array" aca="1" ref="P11" ca="1">INDEX($O$24:$O$413,SMALL(IF(SUBTOTAL(3,OFFSET($O$24,ROW($O$24:$O$413)-ROW($O$24),0)),ROW($O$24:$O$413)-ROW($O$24)+1),$J11+P$4))</f>
        <v>0.9509803921568627</v>
      </c>
    </row>
    <row r="12" spans="1:24" ht="15" thickBot="1">
      <c r="J12" s="313">
        <v>4</v>
      </c>
      <c r="K12" s="8" t="str">
        <v>European RES Upside</v>
      </c>
      <c r="L12" s="342" cm="1">
        <f t="array" aca="1" ref="L12" ca="1">INDEX($O$24:$O$413,SMALL(IF(SUBTOTAL(3,OFFSET($O$24,ROW($O$24:$O$413)-ROW($O$24),0)),ROW($O$24:$O$413)-ROW($O$24)+1),$J12+L$4))</f>
        <v>0.96078431372549011</v>
      </c>
      <c r="M12" s="342" cm="1">
        <f t="array" aca="1" ref="M12" ca="1">INDEX($O$24:$O$413,SMALL(IF(SUBTOTAL(3,OFFSET($O$24,ROW($O$24:$O$413)-ROW($O$24),0)),ROW($O$24:$O$413)-ROW($O$24)+1),$J12+M$4))</f>
        <v>0.97932773109243698</v>
      </c>
      <c r="N12" s="342" cm="1">
        <f t="array" aca="1" ref="N12" ca="1">INDEX($O$24:$O$413,SMALL(IF(SUBTOTAL(3,OFFSET($O$24,ROW($O$24:$O$413)-ROW($O$24),0)),ROW($O$24:$O$413)-ROW($O$24)+1),$J12+N$4))</f>
        <v>0.97058823529411764</v>
      </c>
      <c r="O12" s="342" cm="1">
        <f t="array" aca="1" ref="O12" ca="1">INDEX($O$24:$O$413,SMALL(IF(SUBTOTAL(3,OFFSET($O$24,ROW($O$24:$O$413)-ROW($O$24),0)),ROW($O$24:$O$413)-ROW($O$24)+1),$J12+O$4))</f>
        <v>0.98829831932773105</v>
      </c>
      <c r="P12" s="342" cm="1">
        <f t="array" aca="1" ref="P12" ca="1">INDEX($O$24:$O$413,SMALL(IF(SUBTOTAL(3,OFFSET($O$24,ROW($O$24:$O$413)-ROW($O$24),0)),ROW($O$24:$O$413)-ROW($O$24)+1),$J12+P$4))</f>
        <v>0.9509803921568627</v>
      </c>
    </row>
    <row r="13" spans="1:24" ht="15" thickBot="1">
      <c r="J13" s="313">
        <v>5</v>
      </c>
      <c r="K13" s="8" t="str">
        <v>French Nuclear</v>
      </c>
      <c r="L13" s="342" cm="1">
        <f t="array" aca="1" ref="L13" ca="1">INDEX($O$24:$O$413,SMALL(IF(SUBTOTAL(3,OFFSET($O$24,ROW($O$24:$O$413)-ROW($O$24),0)),ROW($O$24:$O$413)-ROW($O$24)+1),$J13+L$4))</f>
        <v>0.96078431372549011</v>
      </c>
      <c r="M13" s="342" cm="1">
        <f t="array" aca="1" ref="M13" ca="1">INDEX($O$24:$O$413,SMALL(IF(SUBTOTAL(3,OFFSET($O$24,ROW($O$24:$O$413)-ROW($O$24),0)),ROW($O$24:$O$413)-ROW($O$24)+1),$J13+M$4))</f>
        <v>0.97882352941176465</v>
      </c>
      <c r="N13" s="342" cm="1">
        <f t="array" aca="1" ref="N13" ca="1">INDEX($O$24:$O$413,SMALL(IF(SUBTOTAL(3,OFFSET($O$24,ROW($O$24:$O$413)-ROW($O$24),0)),ROW($O$24:$O$413)-ROW($O$24)+1),$J13+N$4))</f>
        <v>0.97058823529411764</v>
      </c>
      <c r="O13" s="342" cm="1">
        <f t="array" aca="1" ref="O13" ca="1">INDEX($O$24:$O$413,SMALL(IF(SUBTOTAL(3,OFFSET($O$24,ROW($O$24:$O$413)-ROW($O$24),0)),ROW($O$24:$O$413)-ROW($O$24)+1),$J13+O$4))</f>
        <v>0.98575630252100832</v>
      </c>
      <c r="P13" s="342" cm="1">
        <f t="array" aca="1" ref="P13" ca="1">INDEX($O$24:$O$413,SMALL(IF(SUBTOTAL(3,OFFSET($O$24,ROW($O$24:$O$413)-ROW($O$24),0)),ROW($O$24:$O$413)-ROW($O$24)+1),$J13+P$4))</f>
        <v>0.9509803921568627</v>
      </c>
    </row>
    <row r="14" spans="1:24" ht="15" thickBot="1">
      <c r="J14" s="313">
        <v>6</v>
      </c>
      <c r="K14" s="8" t="str">
        <v>German Coal Downside</v>
      </c>
      <c r="L14" s="342" cm="1">
        <f t="array" aca="1" ref="L14" ca="1">INDEX($O$24:$O$413,SMALL(IF(SUBTOTAL(3,OFFSET($O$24,ROW($O$24:$O$413)-ROW($O$24),0)),ROW($O$24:$O$413)-ROW($O$24)+1),$J14+L$4))</f>
        <v>0.96078431372549011</v>
      </c>
      <c r="M14" s="342" cm="1">
        <f t="array" aca="1" ref="M14" ca="1">INDEX($O$24:$O$413,SMALL(IF(SUBTOTAL(3,OFFSET($O$24,ROW($O$24:$O$413)-ROW($O$24),0)),ROW($O$24:$O$413)-ROW($O$24)+1),$J14+M$4))</f>
        <v>0.97586134453781515</v>
      </c>
      <c r="N14" s="342" cm="1">
        <f t="array" aca="1" ref="N14" ca="1">INDEX($O$24:$O$413,SMALL(IF(SUBTOTAL(3,OFFSET($O$24,ROW($O$24:$O$413)-ROW($O$24),0)),ROW($O$24:$O$413)-ROW($O$24)+1),$J14+N$4))</f>
        <v>0.97058823529411764</v>
      </c>
      <c r="O14" s="342" cm="1">
        <f t="array" aca="1" ref="O14" ca="1">INDEX($O$24:$O$413,SMALL(IF(SUBTOTAL(3,OFFSET($O$24,ROW($O$24:$O$413)-ROW($O$24),0)),ROW($O$24:$O$413)-ROW($O$24)+1),$J14+O$4))</f>
        <v>0.95805322128851544</v>
      </c>
      <c r="P14" s="342" cm="1">
        <f t="array" aca="1" ref="P14" ca="1">INDEX($O$24:$O$413,SMALL(IF(SUBTOTAL(3,OFFSET($O$24,ROW($O$24:$O$413)-ROW($O$24),0)),ROW($O$24:$O$413)-ROW($O$24)+1),$J14+P$4))</f>
        <v>0.9509803921568627</v>
      </c>
    </row>
    <row r="15" spans="1:24" ht="15" thickBot="1">
      <c r="J15" s="313">
        <v>7</v>
      </c>
      <c r="K15" s="8" t="str">
        <v>German Coal Upside</v>
      </c>
      <c r="L15" s="342" cm="1">
        <f t="array" aca="1" ref="L15" ca="1">INDEX($O$24:$O$413,SMALL(IF(SUBTOTAL(3,OFFSET($O$24,ROW($O$24:$O$413)-ROW($O$24),0)),ROW($O$24:$O$413)-ROW($O$24)+1),$J15+L$4))</f>
        <v>0.96078431372549011</v>
      </c>
      <c r="M15" s="342" cm="1">
        <f t="array" aca="1" ref="M15" ca="1">INDEX($O$24:$O$413,SMALL(IF(SUBTOTAL(3,OFFSET($O$24,ROW($O$24:$O$413)-ROW($O$24),0)),ROW($O$24:$O$413)-ROW($O$24)+1),$J15+M$4))</f>
        <v>0.98039215686274506</v>
      </c>
      <c r="N15" s="342" cm="1">
        <f t="array" aca="1" ref="N15" ca="1">INDEX($O$24:$O$413,SMALL(IF(SUBTOTAL(3,OFFSET($O$24,ROW($O$24:$O$413)-ROW($O$24),0)),ROW($O$24:$O$413)-ROW($O$24)+1),$J15+N$4))</f>
        <v>0.97058823529411764</v>
      </c>
      <c r="O15" s="342" cm="1">
        <f t="array" aca="1" ref="O15" ca="1">INDEX($O$24:$O$413,SMALL(IF(SUBTOTAL(3,OFFSET($O$24,ROW($O$24:$O$413)-ROW($O$24),0)),ROW($O$24:$O$413)-ROW($O$24)+1),$J15+O$4))</f>
        <v>0.9870448179271708</v>
      </c>
      <c r="P15" s="342" cm="1">
        <f t="array" aca="1" ref="P15" ca="1">INDEX($O$24:$O$413,SMALL(IF(SUBTOTAL(3,OFFSET($O$24,ROW($O$24:$O$413)-ROW($O$24),0)),ROW($O$24:$O$413)-ROW($O$24)+1),$J15+P$4))</f>
        <v>0.9509803921568627</v>
      </c>
    </row>
    <row r="16" spans="1:24" ht="15" thickBot="1">
      <c r="J16" s="313">
        <v>8</v>
      </c>
      <c r="K16" s="8" t="str">
        <v>Irish Thermal</v>
      </c>
      <c r="L16" s="342" cm="1">
        <f t="array" aca="1" ref="L16" ca="1">INDEX($O$24:$O$413,SMALL(IF(SUBTOTAL(3,OFFSET($O$24,ROW($O$24:$O$413)-ROW($O$24),0)),ROW($O$24:$O$413)-ROW($O$24)+1),$J16+L$4))</f>
        <v>0.96078431372549011</v>
      </c>
      <c r="M16" s="342" cm="1">
        <f t="array" aca="1" ref="M16" ca="1">INDEX($O$24:$O$413,SMALL(IF(SUBTOTAL(3,OFFSET($O$24,ROW($O$24:$O$413)-ROW($O$24),0)),ROW($O$24:$O$413)-ROW($O$24)+1),$J16+M$4))</f>
        <v>0.977766106442577</v>
      </c>
      <c r="N16" s="342" cm="1">
        <f t="array" aca="1" ref="N16" ca="1">INDEX($O$24:$O$413,SMALL(IF(SUBTOTAL(3,OFFSET($O$24,ROW($O$24:$O$413)-ROW($O$24),0)),ROW($O$24:$O$413)-ROW($O$24)+1),$J16+N$4))</f>
        <v>0.97058823529411764</v>
      </c>
      <c r="O16" s="342" cm="1">
        <f t="array" aca="1" ref="O16" ca="1">INDEX($O$24:$O$413,SMALL(IF(SUBTOTAL(3,OFFSET($O$24,ROW($O$24:$O$413)-ROW($O$24),0)),ROW($O$24:$O$413)-ROW($O$24)+1),$J16+O$4))</f>
        <v>0.98562324929971978</v>
      </c>
      <c r="P16" s="342" cm="1">
        <f t="array" aca="1" ref="P16" ca="1">INDEX($O$24:$O$413,SMALL(IF(SUBTOTAL(3,OFFSET($O$24,ROW($O$24:$O$413)-ROW($O$24),0)),ROW($O$24:$O$413)-ROW($O$24)+1),$J16+P$4))</f>
        <v>0.9509803921568627</v>
      </c>
    </row>
    <row r="17" spans="1:16" ht="15" thickBot="1">
      <c r="J17" s="313">
        <v>9</v>
      </c>
      <c r="K17" s="8" t="str">
        <v>NL-BE-PL Gas Downside</v>
      </c>
      <c r="L17" s="342" cm="1">
        <f t="array" aca="1" ref="L17" ca="1">INDEX($O$24:$O$413,SMALL(IF(SUBTOTAL(3,OFFSET($O$24,ROW($O$24:$O$413)-ROW($O$24),0)),ROW($O$24:$O$413)-ROW($O$24)+1),$J17+L$4))</f>
        <v>0.96078431372549011</v>
      </c>
      <c r="M17" s="342" cm="1">
        <f t="array" aca="1" ref="M17" ca="1">INDEX($O$24:$O$413,SMALL(IF(SUBTOTAL(3,OFFSET($O$24,ROW($O$24:$O$413)-ROW($O$24),0)),ROW($O$24:$O$413)-ROW($O$24)+1),$J17+M$4))</f>
        <v>0.97525210084033609</v>
      </c>
      <c r="N17" s="342" cm="1">
        <f t="array" aca="1" ref="N17" ca="1">INDEX($O$24:$O$413,SMALL(IF(SUBTOTAL(3,OFFSET($O$24,ROW($O$24:$O$413)-ROW($O$24),0)),ROW($O$24:$O$413)-ROW($O$24)+1),$J17+N$4))</f>
        <v>0.97058823529411764</v>
      </c>
      <c r="O17" s="342" cm="1">
        <f t="array" aca="1" ref="O17" ca="1">INDEX($O$24:$O$413,SMALL(IF(SUBTOTAL(3,OFFSET($O$24,ROW($O$24:$O$413)-ROW($O$24),0)),ROW($O$24:$O$413)-ROW($O$24)+1),$J17+O$4))</f>
        <v>0.95485294117647057</v>
      </c>
      <c r="P17" s="342" cm="1">
        <f t="array" aca="1" ref="P17" ca="1">INDEX($O$24:$O$413,SMALL(IF(SUBTOTAL(3,OFFSET($O$24,ROW($O$24:$O$413)-ROW($O$24),0)),ROW($O$24:$O$413)-ROW($O$24)+1),$J17+P$4))</f>
        <v>0.9509803921568627</v>
      </c>
    </row>
    <row r="18" spans="1:16" ht="15" thickBot="1">
      <c r="J18" s="313">
        <v>10</v>
      </c>
      <c r="K18" s="8" t="str">
        <v>Norway Export</v>
      </c>
      <c r="L18" s="342" cm="1">
        <f t="array" aca="1" ref="L18" ca="1">INDEX($O$24:$O$413,SMALL(IF(SUBTOTAL(3,OFFSET($O$24,ROW($O$24:$O$413)-ROW($O$24),0)),ROW($O$24:$O$413)-ROW($O$24)+1),$J18+L$4))</f>
        <v>0.74004201680672266</v>
      </c>
      <c r="M18" s="342" cm="1">
        <f t="array" aca="1" ref="M18" ca="1">INDEX($O$24:$O$413,SMALL(IF(SUBTOTAL(3,OFFSET($O$24,ROW($O$24:$O$413)-ROW($O$24),0)),ROW($O$24:$O$413)-ROW($O$24)+1),$J18+M$4))</f>
        <v>0.69151260504201684</v>
      </c>
      <c r="N18" s="342" cm="1">
        <f t="array" aca="1" ref="N18" ca="1">INDEX($O$24:$O$413,SMALL(IF(SUBTOTAL(3,OFFSET($O$24,ROW($O$24:$O$413)-ROW($O$24),0)),ROW($O$24:$O$413)-ROW($O$24)+1),$J18+N$4))</f>
        <v>0.75709383753501402</v>
      </c>
      <c r="O18" s="342" cm="1">
        <f t="array" aca="1" ref="O18" ca="1">INDEX($O$24:$O$413,SMALL(IF(SUBTOTAL(3,OFFSET($O$24,ROW($O$24:$O$413)-ROW($O$24),0)),ROW($O$24:$O$413)-ROW($O$24)+1),$J18+O$4))</f>
        <v>0.65638655462184881</v>
      </c>
      <c r="P18" s="342" cm="1">
        <f t="array" aca="1" ref="P18" ca="1">INDEX($O$24:$O$413,SMALL(IF(SUBTOTAL(3,OFFSET($O$24,ROW($O$24:$O$413)-ROW($O$24),0)),ROW($O$24:$O$413)-ROW($O$24)+1),$J18+P$4))</f>
        <v>0.72957282913165267</v>
      </c>
    </row>
    <row r="19" spans="1:16" ht="15" thickBot="1">
      <c r="J19" s="313">
        <v>11</v>
      </c>
      <c r="K19" s="8" t="str">
        <v>Celtic Link</v>
      </c>
      <c r="L19" s="342" cm="1">
        <f t="array" aca="1" ref="L19" ca="1">INDEX($O$24:$O$413,SMALL(IF(SUBTOTAL(3,OFFSET($O$24,ROW($O$24:$O$413)-ROW($O$24),0)),ROW($O$24:$O$413)-ROW($O$24)+1),$J19+L$4))</f>
        <v>0.96078431372549011</v>
      </c>
      <c r="M19" s="342" cm="1">
        <f t="array" aca="1" ref="M19" ca="1">INDEX($O$24:$O$413,SMALL(IF(SUBTOTAL(3,OFFSET($O$24,ROW($O$24:$O$413)-ROW($O$24),0)),ROW($O$24:$O$413)-ROW($O$24)+1),$J19+M$4))</f>
        <v>0.97864145658263302</v>
      </c>
      <c r="N19" s="342" cm="1">
        <f t="array" aca="1" ref="N19" ca="1">INDEX($O$24:$O$413,SMALL(IF(SUBTOTAL(3,OFFSET($O$24,ROW($O$24:$O$413)-ROW($O$24),0)),ROW($O$24:$O$413)-ROW($O$24)+1),$J19+N$4))</f>
        <v>0.97058823529411764</v>
      </c>
      <c r="O19" s="342" cm="1">
        <f t="array" aca="1" ref="O19" ca="1">INDEX($O$24:$O$413,SMALL(IF(SUBTOTAL(3,OFFSET($O$24,ROW($O$24:$O$413)-ROW($O$24),0)),ROW($O$24:$O$413)-ROW($O$24)+1),$J19+O$4))</f>
        <v>0.98596638655462177</v>
      </c>
      <c r="P19" s="342" cm="1">
        <f t="array" aca="1" ref="P19" ca="1">INDEX($O$24:$O$413,SMALL(IF(SUBTOTAL(3,OFFSET($O$24,ROW($O$24:$O$413)-ROW($O$24),0)),ROW($O$24:$O$413)-ROW($O$24)+1),$J19+P$4))</f>
        <v>0.9509803921568627</v>
      </c>
    </row>
    <row r="20" spans="1:16" ht="15" thickBot="1">
      <c r="A20" s="20" t="s">
        <v>322</v>
      </c>
      <c r="J20" s="313">
        <v>12</v>
      </c>
      <c r="K20" s="8" t="str">
        <v>Irish Thermal Celtic Link</v>
      </c>
      <c r="L20" s="342" cm="1">
        <f t="array" aca="1" ref="L20" ca="1">INDEX($O$24:$O$413,SMALL(IF(SUBTOTAL(3,OFFSET($O$24,ROW($O$24:$O$413)-ROW($O$24),0)),ROW($O$24:$O$413)-ROW($O$24)+1),$J20+L$4))</f>
        <v>0.96078431372549011</v>
      </c>
      <c r="M20" s="342" cm="1">
        <f t="array" aca="1" ref="M20" ca="1">INDEX($O$24:$O$413,SMALL(IF(SUBTOTAL(3,OFFSET($O$24,ROW($O$24:$O$413)-ROW($O$24),0)),ROW($O$24:$O$413)-ROW($O$24)+1),$J20+M$4))</f>
        <v>0.97887254901960785</v>
      </c>
      <c r="N20" s="342" cm="1">
        <f t="array" aca="1" ref="N20" ca="1">INDEX($O$24:$O$413,SMALL(IF(SUBTOTAL(3,OFFSET($O$24,ROW($O$24:$O$413)-ROW($O$24),0)),ROW($O$24:$O$413)-ROW($O$24)+1),$J20+N$4))</f>
        <v>0.97058823529411764</v>
      </c>
      <c r="O20" s="342" cm="1">
        <f t="array" aca="1" ref="O20" ca="1">INDEX($O$24:$O$413,SMALL(IF(SUBTOTAL(3,OFFSET($O$24,ROW($O$24:$O$413)-ROW($O$24),0)),ROW($O$24:$O$413)-ROW($O$24)+1),$J20+O$4))</f>
        <v>0.98840336134453777</v>
      </c>
      <c r="P20" s="342" cm="1">
        <f t="array" aca="1" ref="P20" ca="1">INDEX($O$24:$O$413,SMALL(IF(SUBTOTAL(3,OFFSET($O$24,ROW($O$24:$O$413)-ROW($O$24),0)),ROW($O$24:$O$413)-ROW($O$24)+1),$J20+P$4))</f>
        <v>0.9509803921568627</v>
      </c>
    </row>
    <row r="21" spans="1:16" ht="15" thickBot="1">
      <c r="J21" s="313">
        <v>13</v>
      </c>
      <c r="K21" s="376" t="str">
        <v>European Central Case</v>
      </c>
      <c r="L21" s="378" cm="1">
        <f t="array" aca="1" ref="L21" ca="1">INDEX($O$24:$O$413,SMALL(IF(SUBTOTAL(3,OFFSET($O$24,ROW($O$24:$O$413)-ROW($O$24),0)),ROW($O$24:$O$413)-ROW($O$24)+1),$J21+L$4))</f>
        <v>0.96078431372549011</v>
      </c>
      <c r="M21" s="378" cm="1">
        <f t="array" aca="1" ref="M21" ca="1">INDEX($O$24:$O$413,SMALL(IF(SUBTOTAL(3,OFFSET($O$24,ROW($O$24:$O$413)-ROW($O$24),0)),ROW($O$24:$O$413)-ROW($O$24)+1),$J21+M$4))</f>
        <v>0.97714285714285709</v>
      </c>
      <c r="N21" s="378" cm="1">
        <f t="array" aca="1" ref="N21" ca="1">INDEX($O$24:$O$413,SMALL(IF(SUBTOTAL(3,OFFSET($O$24,ROW($O$24:$O$413)-ROW($O$24),0)),ROW($O$24:$O$413)-ROW($O$24)+1),$J21+N$4))</f>
        <v>0.97058823529411764</v>
      </c>
      <c r="O21" s="378" cm="1">
        <f t="array" aca="1" ref="O21" ca="1">INDEX($O$24:$O$413,SMALL(IF(SUBTOTAL(3,OFFSET($O$24,ROW($O$24:$O$413)-ROW($O$24),0)),ROW($O$24:$O$413)-ROW($O$24)+1),$J21+O$4))</f>
        <v>0.98498599439775913</v>
      </c>
      <c r="P21" s="378" cm="1">
        <f t="array" aca="1" ref="P21" ca="1">INDEX($O$24:$O$413,SMALL(IF(SUBTOTAL(3,OFFSET($O$24,ROW($O$24:$O$413)-ROW($O$24),0)),ROW($O$24:$O$413)-ROW($O$24)+1),$J21+P$4))</f>
        <v>0.9509803921568627</v>
      </c>
    </row>
    <row r="23" spans="1:16" ht="15" thickBot="1">
      <c r="L23" s="236" t="s">
        <v>199</v>
      </c>
      <c r="M23" s="237" t="s">
        <v>323</v>
      </c>
      <c r="N23" s="237" t="s">
        <v>270</v>
      </c>
      <c r="O23" s="237" t="s">
        <v>324</v>
      </c>
      <c r="P23" s="53"/>
    </row>
    <row r="24" spans="1:16" ht="23.4" hidden="1" thickBot="1">
      <c r="L24" s="356" t="s">
        <v>208</v>
      </c>
      <c r="M24" s="376" t="s">
        <v>325</v>
      </c>
      <c r="N24" s="356" t="s">
        <v>326</v>
      </c>
      <c r="O24" s="377">
        <v>0.76469607843137255</v>
      </c>
      <c r="P24" s="53"/>
    </row>
    <row r="25" spans="1:16" ht="15" hidden="1" thickBot="1">
      <c r="L25" s="180" t="s">
        <v>208</v>
      </c>
      <c r="M25" s="8" t="s">
        <v>325</v>
      </c>
      <c r="N25" s="180" t="s">
        <v>327</v>
      </c>
      <c r="O25" s="48">
        <v>0.33184313725490194</v>
      </c>
      <c r="P25" s="53"/>
    </row>
    <row r="26" spans="1:16" ht="23.4" hidden="1" thickBot="1">
      <c r="L26" s="180" t="s">
        <v>208</v>
      </c>
      <c r="M26" s="8" t="s">
        <v>325</v>
      </c>
      <c r="N26" s="180" t="s">
        <v>328</v>
      </c>
      <c r="O26" s="48">
        <v>0.74114705882352938</v>
      </c>
      <c r="P26" s="53"/>
    </row>
    <row r="27" spans="1:16" ht="23.4" hidden="1" thickBot="1">
      <c r="L27" s="180" t="s">
        <v>208</v>
      </c>
      <c r="M27" s="8" t="s">
        <v>325</v>
      </c>
      <c r="N27" s="180" t="s">
        <v>329</v>
      </c>
      <c r="O27" s="48">
        <v>0.87430392156862735</v>
      </c>
      <c r="P27" s="53"/>
    </row>
    <row r="28" spans="1:16" ht="15" hidden="1" thickBot="1">
      <c r="L28" s="180" t="s">
        <v>208</v>
      </c>
      <c r="M28" s="8" t="s">
        <v>325</v>
      </c>
      <c r="N28" s="180" t="s">
        <v>330</v>
      </c>
      <c r="O28" s="48">
        <v>0.76495098039215692</v>
      </c>
      <c r="P28" s="53"/>
    </row>
    <row r="29" spans="1:16" ht="23.4" hidden="1" thickBot="1">
      <c r="L29" s="180" t="s">
        <v>208</v>
      </c>
      <c r="M29" s="8" t="s">
        <v>325</v>
      </c>
      <c r="N29" s="180" t="s">
        <v>331</v>
      </c>
      <c r="O29" s="48">
        <v>0.76284313725490194</v>
      </c>
      <c r="P29" s="53"/>
    </row>
    <row r="30" spans="1:16" ht="23.4" hidden="1" thickBot="1">
      <c r="L30" s="180" t="s">
        <v>208</v>
      </c>
      <c r="M30" s="8" t="s">
        <v>325</v>
      </c>
      <c r="N30" s="180" t="s">
        <v>332</v>
      </c>
      <c r="O30" s="48">
        <v>0.87386274509803918</v>
      </c>
      <c r="P30" s="53"/>
    </row>
    <row r="31" spans="1:16" ht="15" hidden="1" thickBot="1">
      <c r="L31" s="180" t="s">
        <v>208</v>
      </c>
      <c r="M31" s="8" t="s">
        <v>325</v>
      </c>
      <c r="N31" s="180" t="s">
        <v>333</v>
      </c>
      <c r="O31" s="48">
        <v>0.83433333333333337</v>
      </c>
      <c r="P31" s="53"/>
    </row>
    <row r="32" spans="1:16" ht="23.4" hidden="1" thickBot="1">
      <c r="L32" s="180" t="s">
        <v>208</v>
      </c>
      <c r="M32" s="8" t="s">
        <v>325</v>
      </c>
      <c r="N32" s="180" t="s">
        <v>334</v>
      </c>
      <c r="O32" s="48">
        <v>0.70199999999999996</v>
      </c>
      <c r="P32" s="53"/>
    </row>
    <row r="33" spans="12:16" ht="15" hidden="1" thickBot="1">
      <c r="L33" s="180" t="s">
        <v>208</v>
      </c>
      <c r="M33" s="8" t="s">
        <v>325</v>
      </c>
      <c r="N33" s="180" t="s">
        <v>335</v>
      </c>
      <c r="O33" s="48">
        <v>0.8541764705882352</v>
      </c>
      <c r="P33" s="53"/>
    </row>
    <row r="34" spans="12:16" ht="15" hidden="1" thickBot="1">
      <c r="L34" s="180" t="s">
        <v>208</v>
      </c>
      <c r="M34" s="8" t="s">
        <v>325</v>
      </c>
      <c r="N34" s="180" t="s">
        <v>336</v>
      </c>
      <c r="O34" s="48">
        <v>0.85860784313725491</v>
      </c>
      <c r="P34" s="53"/>
    </row>
    <row r="35" spans="12:16" ht="23.4" hidden="1" thickBot="1">
      <c r="L35" s="180" t="s">
        <v>208</v>
      </c>
      <c r="M35" s="8" t="s">
        <v>325</v>
      </c>
      <c r="N35" s="180" t="s">
        <v>337</v>
      </c>
      <c r="O35" s="48">
        <v>0.85482352941176476</v>
      </c>
      <c r="P35" s="53"/>
    </row>
    <row r="36" spans="12:16" ht="23.4" hidden="1" thickBot="1">
      <c r="L36" s="356" t="s">
        <v>208</v>
      </c>
      <c r="M36" s="376" t="s">
        <v>325</v>
      </c>
      <c r="N36" s="356" t="s">
        <v>314</v>
      </c>
      <c r="O36" s="377">
        <v>0.83658823529411763</v>
      </c>
      <c r="P36" s="53"/>
    </row>
    <row r="37" spans="12:16" ht="23.4" hidden="1" thickBot="1">
      <c r="L37" s="180" t="s">
        <v>208</v>
      </c>
      <c r="M37" s="8" t="s">
        <v>116</v>
      </c>
      <c r="N37" s="180" t="s">
        <v>326</v>
      </c>
      <c r="O37" s="48">
        <v>0.78553921568627449</v>
      </c>
      <c r="P37" s="53"/>
    </row>
    <row r="38" spans="12:16" ht="15" hidden="1" thickBot="1">
      <c r="L38" s="180" t="s">
        <v>208</v>
      </c>
      <c r="M38" s="8" t="s">
        <v>116</v>
      </c>
      <c r="N38" s="180" t="s">
        <v>327</v>
      </c>
      <c r="O38" s="48">
        <v>0.36825490196078431</v>
      </c>
      <c r="P38" s="53"/>
    </row>
    <row r="39" spans="12:16" ht="23.4" hidden="1" thickBot="1">
      <c r="L39" s="180" t="s">
        <v>208</v>
      </c>
      <c r="M39" s="8" t="s">
        <v>116</v>
      </c>
      <c r="N39" s="180" t="s">
        <v>328</v>
      </c>
      <c r="O39" s="48">
        <v>0.73552941176470588</v>
      </c>
      <c r="P39" s="53"/>
    </row>
    <row r="40" spans="12:16" ht="23.4" hidden="1" thickBot="1">
      <c r="L40" s="180" t="s">
        <v>208</v>
      </c>
      <c r="M40" s="8" t="s">
        <v>116</v>
      </c>
      <c r="N40" s="180" t="s">
        <v>329</v>
      </c>
      <c r="O40" s="48">
        <v>0.88176470588235289</v>
      </c>
      <c r="P40" s="53"/>
    </row>
    <row r="41" spans="12:16" ht="15" hidden="1" thickBot="1">
      <c r="L41" s="180" t="s">
        <v>208</v>
      </c>
      <c r="M41" s="8" t="s">
        <v>116</v>
      </c>
      <c r="N41" s="180" t="s">
        <v>330</v>
      </c>
      <c r="O41" s="48">
        <v>0.80800980392156863</v>
      </c>
      <c r="P41" s="53"/>
    </row>
    <row r="42" spans="12:16" ht="23.4" hidden="1" thickBot="1">
      <c r="L42" s="180" t="s">
        <v>208</v>
      </c>
      <c r="M42" s="8" t="s">
        <v>116</v>
      </c>
      <c r="N42" s="180" t="s">
        <v>331</v>
      </c>
      <c r="O42" s="48">
        <v>0.77137254901960783</v>
      </c>
      <c r="P42" s="53"/>
    </row>
    <row r="43" spans="12:16" ht="23.4" hidden="1" thickBot="1">
      <c r="L43" s="180" t="s">
        <v>208</v>
      </c>
      <c r="M43" s="8" t="s">
        <v>116</v>
      </c>
      <c r="N43" s="180" t="s">
        <v>332</v>
      </c>
      <c r="O43" s="48">
        <v>0.87722549019607843</v>
      </c>
      <c r="P43" s="53"/>
    </row>
    <row r="44" spans="12:16" ht="15" hidden="1" thickBot="1">
      <c r="L44" s="180" t="s">
        <v>208</v>
      </c>
      <c r="M44" s="8" t="s">
        <v>116</v>
      </c>
      <c r="N44" s="180" t="s">
        <v>333</v>
      </c>
      <c r="O44" s="48">
        <v>0.85219607843137257</v>
      </c>
      <c r="P44" s="53"/>
    </row>
    <row r="45" spans="12:16" ht="23.4" hidden="1" thickBot="1">
      <c r="L45" s="180" t="s">
        <v>208</v>
      </c>
      <c r="M45" s="8" t="s">
        <v>116</v>
      </c>
      <c r="N45" s="180" t="s">
        <v>334</v>
      </c>
      <c r="O45" s="48">
        <v>0.72683333333333333</v>
      </c>
      <c r="P45" s="53"/>
    </row>
    <row r="46" spans="12:16" ht="15" hidden="1" thickBot="1">
      <c r="L46" s="180" t="s">
        <v>208</v>
      </c>
      <c r="M46" s="8" t="s">
        <v>116</v>
      </c>
      <c r="N46" s="180" t="s">
        <v>335</v>
      </c>
      <c r="O46" s="48">
        <v>0.86490196078431369</v>
      </c>
      <c r="P46" s="53"/>
    </row>
    <row r="47" spans="12:16" ht="15" hidden="1" thickBot="1">
      <c r="L47" s="180" t="s">
        <v>208</v>
      </c>
      <c r="M47" s="8" t="s">
        <v>116</v>
      </c>
      <c r="N47" s="180" t="s">
        <v>336</v>
      </c>
      <c r="O47" s="48">
        <v>0.85585294117647059</v>
      </c>
      <c r="P47" s="53"/>
    </row>
    <row r="48" spans="12:16" ht="23.4" hidden="1" thickBot="1">
      <c r="L48" s="356" t="s">
        <v>208</v>
      </c>
      <c r="M48" s="376" t="s">
        <v>116</v>
      </c>
      <c r="N48" s="356" t="s">
        <v>337</v>
      </c>
      <c r="O48" s="377">
        <v>0.85864705882352943</v>
      </c>
      <c r="P48" s="53"/>
    </row>
    <row r="49" spans="12:16" ht="23.4" hidden="1" thickBot="1">
      <c r="L49" s="180" t="s">
        <v>208</v>
      </c>
      <c r="M49" s="8" t="s">
        <v>116</v>
      </c>
      <c r="N49" s="180" t="s">
        <v>314</v>
      </c>
      <c r="O49" s="48">
        <v>0.85302941176470581</v>
      </c>
      <c r="P49" s="53"/>
    </row>
    <row r="50" spans="12:16" ht="23.4" hidden="1" thickBot="1">
      <c r="L50" s="180" t="s">
        <v>208</v>
      </c>
      <c r="M50" s="8" t="s">
        <v>119</v>
      </c>
      <c r="N50" s="180" t="s">
        <v>326</v>
      </c>
      <c r="O50" s="48">
        <v>0.75314705882352939</v>
      </c>
      <c r="P50" s="53"/>
    </row>
    <row r="51" spans="12:16" ht="15" hidden="1" thickBot="1">
      <c r="L51" s="180" t="s">
        <v>208</v>
      </c>
      <c r="M51" s="8" t="s">
        <v>119</v>
      </c>
      <c r="N51" s="180" t="s">
        <v>327</v>
      </c>
      <c r="O51" s="48">
        <v>0.29779411764705882</v>
      </c>
      <c r="P51" s="53"/>
    </row>
    <row r="52" spans="12:16" ht="23.4" hidden="1" thickBot="1">
      <c r="L52" s="180" t="s">
        <v>208</v>
      </c>
      <c r="M52" s="8" t="s">
        <v>119</v>
      </c>
      <c r="N52" s="180" t="s">
        <v>328</v>
      </c>
      <c r="O52" s="48">
        <v>0.7270392156862745</v>
      </c>
      <c r="P52" s="53"/>
    </row>
    <row r="53" spans="12:16" ht="23.4" hidden="1" thickBot="1">
      <c r="L53" s="180" t="s">
        <v>208</v>
      </c>
      <c r="M53" s="8" t="s">
        <v>119</v>
      </c>
      <c r="N53" s="180" t="s">
        <v>329</v>
      </c>
      <c r="O53" s="48">
        <v>0.8333627450980392</v>
      </c>
      <c r="P53" s="53"/>
    </row>
    <row r="54" spans="12:16" ht="15" hidden="1" thickBot="1">
      <c r="L54" s="180" t="s">
        <v>208</v>
      </c>
      <c r="M54" s="8" t="s">
        <v>119</v>
      </c>
      <c r="N54" s="180" t="s">
        <v>330</v>
      </c>
      <c r="O54" s="48">
        <v>0.74150000000000005</v>
      </c>
      <c r="P54" s="53"/>
    </row>
    <row r="55" spans="12:16" ht="23.4" hidden="1" thickBot="1">
      <c r="L55" s="180" t="s">
        <v>208</v>
      </c>
      <c r="M55" s="8" t="s">
        <v>119</v>
      </c>
      <c r="N55" s="180" t="s">
        <v>331</v>
      </c>
      <c r="O55" s="48">
        <v>0.74904901960784309</v>
      </c>
      <c r="P55" s="53"/>
    </row>
    <row r="56" spans="12:16" ht="23.4" hidden="1" thickBot="1">
      <c r="L56" s="180" t="s">
        <v>208</v>
      </c>
      <c r="M56" s="8" t="s">
        <v>119</v>
      </c>
      <c r="N56" s="180" t="s">
        <v>332</v>
      </c>
      <c r="O56" s="48">
        <v>0.8344607843137255</v>
      </c>
      <c r="P56" s="53"/>
    </row>
    <row r="57" spans="12:16" ht="15" hidden="1" thickBot="1">
      <c r="L57" s="180" t="s">
        <v>208</v>
      </c>
      <c r="M57" s="8" t="s">
        <v>119</v>
      </c>
      <c r="N57" s="180" t="s">
        <v>333</v>
      </c>
      <c r="O57" s="48">
        <v>0.79907843137254908</v>
      </c>
      <c r="P57" s="53"/>
    </row>
    <row r="58" spans="12:16" ht="23.4" hidden="1" thickBot="1">
      <c r="L58" s="180" t="s">
        <v>208</v>
      </c>
      <c r="M58" s="8" t="s">
        <v>119</v>
      </c>
      <c r="N58" s="180" t="s">
        <v>334</v>
      </c>
      <c r="O58" s="48">
        <v>0.6851176470588235</v>
      </c>
      <c r="P58" s="53"/>
    </row>
    <row r="59" spans="12:16" ht="15" hidden="1" thickBot="1">
      <c r="L59" s="180" t="s">
        <v>208</v>
      </c>
      <c r="M59" s="8" t="s">
        <v>119</v>
      </c>
      <c r="N59" s="180" t="s">
        <v>335</v>
      </c>
      <c r="O59" s="48">
        <v>0.79414705882352943</v>
      </c>
      <c r="P59" s="53"/>
    </row>
    <row r="60" spans="12:16" ht="15" hidden="1" thickBot="1">
      <c r="L60" s="356" t="s">
        <v>208</v>
      </c>
      <c r="M60" s="376" t="s">
        <v>119</v>
      </c>
      <c r="N60" s="356" t="s">
        <v>336</v>
      </c>
      <c r="O60" s="377">
        <v>0.79332352941176476</v>
      </c>
      <c r="P60" s="53"/>
    </row>
    <row r="61" spans="12:16" ht="23.4" hidden="1" thickBot="1">
      <c r="L61" s="180" t="s">
        <v>208</v>
      </c>
      <c r="M61" s="8" t="s">
        <v>119</v>
      </c>
      <c r="N61" s="180" t="s">
        <v>337</v>
      </c>
      <c r="O61" s="48">
        <v>0.79645098039215689</v>
      </c>
      <c r="P61" s="53"/>
    </row>
    <row r="62" spans="12:16" ht="23.4" hidden="1" thickBot="1">
      <c r="L62" s="180" t="s">
        <v>208</v>
      </c>
      <c r="M62" s="8" t="s">
        <v>119</v>
      </c>
      <c r="N62" s="180" t="s">
        <v>314</v>
      </c>
      <c r="O62" s="48">
        <v>0.79844117647058832</v>
      </c>
      <c r="P62" s="53"/>
    </row>
    <row r="63" spans="12:16" ht="23.4" hidden="1" thickBot="1">
      <c r="L63" s="180" t="s">
        <v>208</v>
      </c>
      <c r="M63" s="8" t="s">
        <v>117</v>
      </c>
      <c r="N63" s="180" t="s">
        <v>326</v>
      </c>
      <c r="O63" s="48">
        <v>0.76383333333333336</v>
      </c>
      <c r="P63" s="53"/>
    </row>
    <row r="64" spans="12:16" ht="15" hidden="1" thickBot="1">
      <c r="L64" s="180" t="s">
        <v>208</v>
      </c>
      <c r="M64" s="8" t="s">
        <v>117</v>
      </c>
      <c r="N64" s="180" t="s">
        <v>327</v>
      </c>
      <c r="O64" s="48">
        <v>0.39497058823529413</v>
      </c>
      <c r="P64" s="53"/>
    </row>
    <row r="65" spans="12:16" ht="23.4" hidden="1" thickBot="1">
      <c r="L65" s="180" t="s">
        <v>208</v>
      </c>
      <c r="M65" s="8" t="s">
        <v>117</v>
      </c>
      <c r="N65" s="180" t="s">
        <v>328</v>
      </c>
      <c r="O65" s="48">
        <v>0.73412745098039212</v>
      </c>
      <c r="P65" s="53"/>
    </row>
    <row r="66" spans="12:16" ht="23.4" hidden="1" thickBot="1">
      <c r="L66" s="180" t="s">
        <v>208</v>
      </c>
      <c r="M66" s="8" t="s">
        <v>117</v>
      </c>
      <c r="N66" s="180" t="s">
        <v>329</v>
      </c>
      <c r="O66" s="48">
        <v>0.87643137254901959</v>
      </c>
      <c r="P66" s="53"/>
    </row>
    <row r="67" spans="12:16" ht="15" hidden="1" thickBot="1">
      <c r="L67" s="180" t="s">
        <v>208</v>
      </c>
      <c r="M67" s="8" t="s">
        <v>117</v>
      </c>
      <c r="N67" s="180" t="s">
        <v>330</v>
      </c>
      <c r="O67" s="48">
        <v>0.79567647058823521</v>
      </c>
      <c r="P67" s="53"/>
    </row>
    <row r="68" spans="12:16" ht="23.4" hidden="1" thickBot="1">
      <c r="L68" s="180" t="s">
        <v>208</v>
      </c>
      <c r="M68" s="8" t="s">
        <v>117</v>
      </c>
      <c r="N68" s="180" t="s">
        <v>331</v>
      </c>
      <c r="O68" s="48">
        <v>0.76636274509803926</v>
      </c>
      <c r="P68" s="53"/>
    </row>
    <row r="69" spans="12:16" ht="23.4" hidden="1" thickBot="1">
      <c r="L69" s="180" t="s">
        <v>208</v>
      </c>
      <c r="M69" s="8" t="s">
        <v>117</v>
      </c>
      <c r="N69" s="180" t="s">
        <v>332</v>
      </c>
      <c r="O69" s="48">
        <v>0.87845098039215685</v>
      </c>
      <c r="P69" s="53"/>
    </row>
    <row r="70" spans="12:16" ht="15" hidden="1" thickBot="1">
      <c r="L70" s="180" t="s">
        <v>208</v>
      </c>
      <c r="M70" s="8" t="s">
        <v>117</v>
      </c>
      <c r="N70" s="180" t="s">
        <v>333</v>
      </c>
      <c r="O70" s="48">
        <v>0.84295098039215688</v>
      </c>
      <c r="P70" s="53"/>
    </row>
    <row r="71" spans="12:16" ht="23.4" hidden="1" thickBot="1">
      <c r="L71" s="180" t="s">
        <v>208</v>
      </c>
      <c r="M71" s="8" t="s">
        <v>117</v>
      </c>
      <c r="N71" s="180" t="s">
        <v>334</v>
      </c>
      <c r="O71" s="48">
        <v>0.69996078431372555</v>
      </c>
      <c r="P71" s="53"/>
    </row>
    <row r="72" spans="12:16" ht="15" hidden="1" thickBot="1">
      <c r="L72" s="356" t="s">
        <v>208</v>
      </c>
      <c r="M72" s="376" t="s">
        <v>117</v>
      </c>
      <c r="N72" s="356" t="s">
        <v>335</v>
      </c>
      <c r="O72" s="377">
        <v>0.86714705882352938</v>
      </c>
      <c r="P72" s="53"/>
    </row>
    <row r="73" spans="12:16" ht="15" hidden="1" thickBot="1">
      <c r="L73" s="180" t="s">
        <v>208</v>
      </c>
      <c r="M73" s="8" t="s">
        <v>117</v>
      </c>
      <c r="N73" s="180" t="s">
        <v>336</v>
      </c>
      <c r="O73" s="48">
        <v>0.85148039215686278</v>
      </c>
      <c r="P73" s="53"/>
    </row>
    <row r="74" spans="12:16" ht="23.4" hidden="1" thickBot="1">
      <c r="L74" s="180" t="s">
        <v>208</v>
      </c>
      <c r="M74" s="8" t="s">
        <v>117</v>
      </c>
      <c r="N74" s="180" t="s">
        <v>337</v>
      </c>
      <c r="O74" s="48">
        <v>0.8515686274509805</v>
      </c>
      <c r="P74" s="53"/>
    </row>
    <row r="75" spans="12:16" ht="23.4" hidden="1" thickBot="1">
      <c r="L75" s="180" t="s">
        <v>208</v>
      </c>
      <c r="M75" s="8" t="s">
        <v>117</v>
      </c>
      <c r="N75" s="180" t="s">
        <v>314</v>
      </c>
      <c r="O75" s="48">
        <v>0.8451764705882352</v>
      </c>
      <c r="P75" s="53"/>
    </row>
    <row r="76" spans="12:16" ht="23.4" hidden="1" thickBot="1">
      <c r="L76" s="180" t="s">
        <v>208</v>
      </c>
      <c r="M76" s="8" t="s">
        <v>118</v>
      </c>
      <c r="N76" s="180" t="s">
        <v>326</v>
      </c>
      <c r="O76" s="48">
        <v>0.74574509803921574</v>
      </c>
      <c r="P76" s="53"/>
    </row>
    <row r="77" spans="12:16" ht="15" hidden="1" thickBot="1">
      <c r="L77" s="180" t="s">
        <v>208</v>
      </c>
      <c r="M77" s="8" t="s">
        <v>118</v>
      </c>
      <c r="N77" s="180" t="s">
        <v>327</v>
      </c>
      <c r="O77" s="48">
        <v>0.34237254901960784</v>
      </c>
      <c r="P77" s="53"/>
    </row>
    <row r="78" spans="12:16" ht="23.4" hidden="1" thickBot="1">
      <c r="L78" s="180" t="s">
        <v>208</v>
      </c>
      <c r="M78" s="8" t="s">
        <v>118</v>
      </c>
      <c r="N78" s="180" t="s">
        <v>328</v>
      </c>
      <c r="O78" s="48">
        <v>0.73535294117647065</v>
      </c>
      <c r="P78" s="53"/>
    </row>
    <row r="79" spans="12:16" ht="23.4" hidden="1" thickBot="1">
      <c r="L79" s="180" t="s">
        <v>208</v>
      </c>
      <c r="M79" s="8" t="s">
        <v>118</v>
      </c>
      <c r="N79" s="180" t="s">
        <v>329</v>
      </c>
      <c r="O79" s="48">
        <v>0.85450980392156861</v>
      </c>
      <c r="P79" s="53"/>
    </row>
    <row r="80" spans="12:16" ht="15" hidden="1" thickBot="1">
      <c r="L80" s="180" t="s">
        <v>208</v>
      </c>
      <c r="M80" s="8" t="s">
        <v>118</v>
      </c>
      <c r="N80" s="180" t="s">
        <v>330</v>
      </c>
      <c r="O80" s="48">
        <v>0.75544117647058828</v>
      </c>
      <c r="P80" s="53"/>
    </row>
    <row r="81" spans="12:16" ht="23.4" hidden="1" thickBot="1">
      <c r="L81" s="180" t="s">
        <v>208</v>
      </c>
      <c r="M81" s="8" t="s">
        <v>118</v>
      </c>
      <c r="N81" s="180" t="s">
        <v>331</v>
      </c>
      <c r="O81" s="48">
        <v>0.74776470588235289</v>
      </c>
      <c r="P81" s="53"/>
    </row>
    <row r="82" spans="12:16" ht="23.4" hidden="1" thickBot="1">
      <c r="L82" s="180" t="s">
        <v>208</v>
      </c>
      <c r="M82" s="8" t="s">
        <v>118</v>
      </c>
      <c r="N82" s="180" t="s">
        <v>332</v>
      </c>
      <c r="O82" s="48">
        <v>0.85248039215686278</v>
      </c>
      <c r="P82" s="53"/>
    </row>
    <row r="83" spans="12:16" ht="15" hidden="1" thickBot="1">
      <c r="L83" s="180" t="s">
        <v>208</v>
      </c>
      <c r="M83" s="8" t="s">
        <v>118</v>
      </c>
      <c r="N83" s="180" t="s">
        <v>333</v>
      </c>
      <c r="O83" s="48">
        <v>0.82086274509803925</v>
      </c>
      <c r="P83" s="53"/>
    </row>
    <row r="84" spans="12:16" ht="23.4" hidden="1" thickBot="1">
      <c r="L84" s="356" t="s">
        <v>208</v>
      </c>
      <c r="M84" s="376" t="s">
        <v>118</v>
      </c>
      <c r="N84" s="356" t="s">
        <v>334</v>
      </c>
      <c r="O84" s="377">
        <v>0.67393137254901958</v>
      </c>
      <c r="P84" s="53"/>
    </row>
    <row r="85" spans="12:16" ht="15" hidden="1" thickBot="1">
      <c r="L85" s="180" t="s">
        <v>208</v>
      </c>
      <c r="M85" s="8" t="s">
        <v>118</v>
      </c>
      <c r="N85" s="180" t="s">
        <v>335</v>
      </c>
      <c r="O85" s="48">
        <v>0.83434313725490195</v>
      </c>
      <c r="P85" s="53"/>
    </row>
    <row r="86" spans="12:16" ht="15" hidden="1" thickBot="1">
      <c r="L86" s="180" t="s">
        <v>208</v>
      </c>
      <c r="M86" s="8" t="s">
        <v>118</v>
      </c>
      <c r="N86" s="180" t="s">
        <v>336</v>
      </c>
      <c r="O86" s="48">
        <v>0.83357843137254906</v>
      </c>
      <c r="P86" s="53"/>
    </row>
    <row r="87" spans="12:16" ht="23.4" hidden="1" thickBot="1">
      <c r="L87" s="180" t="s">
        <v>208</v>
      </c>
      <c r="M87" s="8" t="s">
        <v>118</v>
      </c>
      <c r="N87" s="180" t="s">
        <v>337</v>
      </c>
      <c r="O87" s="48">
        <v>0.83252941176470585</v>
      </c>
      <c r="P87" s="53"/>
    </row>
    <row r="88" spans="12:16" ht="23.4" hidden="1" thickBot="1">
      <c r="L88" s="180" t="s">
        <v>208</v>
      </c>
      <c r="M88" s="8" t="s">
        <v>118</v>
      </c>
      <c r="N88" s="180" t="s">
        <v>314</v>
      </c>
      <c r="O88" s="48">
        <v>0.82482352941176473</v>
      </c>
      <c r="P88" s="53"/>
    </row>
    <row r="89" spans="12:16" ht="23.4" hidden="1" thickBot="1">
      <c r="L89" s="180" t="s">
        <v>210</v>
      </c>
      <c r="M89" s="8" t="s">
        <v>325</v>
      </c>
      <c r="N89" s="180" t="s">
        <v>326</v>
      </c>
      <c r="O89" s="48">
        <v>0.89962885154061623</v>
      </c>
      <c r="P89" s="53"/>
    </row>
    <row r="90" spans="12:16" ht="15" hidden="1" thickBot="1">
      <c r="L90" s="180" t="s">
        <v>210</v>
      </c>
      <c r="M90" s="8" t="s">
        <v>325</v>
      </c>
      <c r="N90" s="180" t="s">
        <v>327</v>
      </c>
      <c r="O90" s="48">
        <v>0.6120168067226891</v>
      </c>
      <c r="P90" s="53"/>
    </row>
    <row r="91" spans="12:16" ht="23.4" hidden="1" thickBot="1">
      <c r="L91" s="180" t="s">
        <v>210</v>
      </c>
      <c r="M91" s="8" t="s">
        <v>325</v>
      </c>
      <c r="N91" s="180" t="s">
        <v>328</v>
      </c>
      <c r="O91" s="48">
        <v>0.87372549019607848</v>
      </c>
      <c r="P91" s="53"/>
    </row>
    <row r="92" spans="12:16" ht="23.4" hidden="1" thickBot="1">
      <c r="L92" s="180" t="s">
        <v>210</v>
      </c>
      <c r="M92" s="8" t="s">
        <v>325</v>
      </c>
      <c r="N92" s="180" t="s">
        <v>329</v>
      </c>
      <c r="O92" s="48">
        <v>0.9294397759103642</v>
      </c>
      <c r="P92" s="53"/>
    </row>
    <row r="93" spans="12:16" ht="15" hidden="1" thickBot="1">
      <c r="L93" s="180" t="s">
        <v>210</v>
      </c>
      <c r="M93" s="8" t="s">
        <v>325</v>
      </c>
      <c r="N93" s="180" t="s">
        <v>330</v>
      </c>
      <c r="O93" s="48">
        <v>0.89579831932773102</v>
      </c>
      <c r="P93" s="53"/>
    </row>
    <row r="94" spans="12:16" ht="23.4" hidden="1" thickBot="1">
      <c r="L94" s="180" t="s">
        <v>210</v>
      </c>
      <c r="M94" s="8" t="s">
        <v>325</v>
      </c>
      <c r="N94" s="180" t="s">
        <v>331</v>
      </c>
      <c r="O94" s="48">
        <v>0.8768417366946778</v>
      </c>
      <c r="P94" s="53"/>
    </row>
    <row r="95" spans="12:16" ht="23.4" hidden="1" thickBot="1">
      <c r="L95" s="180" t="s">
        <v>210</v>
      </c>
      <c r="M95" s="8" t="s">
        <v>325</v>
      </c>
      <c r="N95" s="180" t="s">
        <v>332</v>
      </c>
      <c r="O95" s="48">
        <v>0.93826330532212876</v>
      </c>
      <c r="P95" s="53"/>
    </row>
    <row r="96" spans="12:16" ht="15" hidden="1" thickBot="1">
      <c r="L96" s="356" t="s">
        <v>210</v>
      </c>
      <c r="M96" s="376" t="s">
        <v>325</v>
      </c>
      <c r="N96" s="356" t="s">
        <v>333</v>
      </c>
      <c r="O96" s="377">
        <v>0.90431372549019606</v>
      </c>
      <c r="P96" s="53"/>
    </row>
    <row r="97" spans="12:16" ht="23.4" hidden="1" thickBot="1">
      <c r="L97" s="180" t="s">
        <v>210</v>
      </c>
      <c r="M97" s="8" t="s">
        <v>325</v>
      </c>
      <c r="N97" s="180" t="s">
        <v>334</v>
      </c>
      <c r="O97" s="48">
        <v>0.89221988795518203</v>
      </c>
      <c r="P97" s="53"/>
    </row>
    <row r="98" spans="12:16" ht="15" hidden="1" thickBot="1">
      <c r="L98" s="180" t="s">
        <v>210</v>
      </c>
      <c r="M98" s="8" t="s">
        <v>325</v>
      </c>
      <c r="N98" s="180" t="s">
        <v>335</v>
      </c>
      <c r="O98" s="48">
        <v>0.9408823529411765</v>
      </c>
      <c r="P98" s="53"/>
    </row>
    <row r="99" spans="12:16" ht="15" hidden="1" thickBot="1">
      <c r="L99" s="180" t="s">
        <v>210</v>
      </c>
      <c r="M99" s="8" t="s">
        <v>325</v>
      </c>
      <c r="N99" s="180" t="s">
        <v>336</v>
      </c>
      <c r="O99" s="48">
        <v>0.94965686274509797</v>
      </c>
      <c r="P99" s="53"/>
    </row>
    <row r="100" spans="12:16" ht="23.4" hidden="1" thickBot="1">
      <c r="L100" s="180" t="s">
        <v>210</v>
      </c>
      <c r="M100" s="8" t="s">
        <v>325</v>
      </c>
      <c r="N100" s="180" t="s">
        <v>337</v>
      </c>
      <c r="O100" s="48">
        <v>0.93299019607843137</v>
      </c>
      <c r="P100" s="53"/>
    </row>
    <row r="101" spans="12:16" ht="23.4" hidden="1" thickBot="1">
      <c r="L101" s="180" t="s">
        <v>210</v>
      </c>
      <c r="M101" s="8" t="s">
        <v>325</v>
      </c>
      <c r="N101" s="180" t="s">
        <v>314</v>
      </c>
      <c r="O101" s="48">
        <v>0.89764005602240904</v>
      </c>
      <c r="P101" s="53"/>
    </row>
    <row r="102" spans="12:16" ht="23.4" hidden="1" thickBot="1">
      <c r="L102" s="180" t="s">
        <v>210</v>
      </c>
      <c r="M102" s="8" t="s">
        <v>116</v>
      </c>
      <c r="N102" s="180" t="s">
        <v>326</v>
      </c>
      <c r="O102" s="48">
        <v>0.8937535014005602</v>
      </c>
      <c r="P102" s="53"/>
    </row>
    <row r="103" spans="12:16" ht="15" hidden="1" thickBot="1">
      <c r="L103" s="180" t="s">
        <v>210</v>
      </c>
      <c r="M103" s="8" t="s">
        <v>116</v>
      </c>
      <c r="N103" s="180" t="s">
        <v>327</v>
      </c>
      <c r="O103" s="48">
        <v>0.71675070028011212</v>
      </c>
      <c r="P103" s="53"/>
    </row>
    <row r="104" spans="12:16" ht="23.4" hidden="1" thickBot="1">
      <c r="L104" s="180" t="s">
        <v>210</v>
      </c>
      <c r="M104" s="8" t="s">
        <v>116</v>
      </c>
      <c r="N104" s="180" t="s">
        <v>328</v>
      </c>
      <c r="O104" s="48">
        <v>0.8270518207282912</v>
      </c>
      <c r="P104" s="53"/>
    </row>
    <row r="105" spans="12:16" ht="23.4" hidden="1" thickBot="1">
      <c r="L105" s="180" t="s">
        <v>210</v>
      </c>
      <c r="M105" s="8" t="s">
        <v>116</v>
      </c>
      <c r="N105" s="180" t="s">
        <v>329</v>
      </c>
      <c r="O105" s="48">
        <v>0.92335434173669473</v>
      </c>
      <c r="P105" s="53"/>
    </row>
    <row r="106" spans="12:16" ht="15" hidden="1" thickBot="1">
      <c r="L106" s="180" t="s">
        <v>210</v>
      </c>
      <c r="M106" s="8" t="s">
        <v>116</v>
      </c>
      <c r="N106" s="180" t="s">
        <v>330</v>
      </c>
      <c r="O106" s="48">
        <v>0.90177170868347345</v>
      </c>
      <c r="P106" s="53"/>
    </row>
    <row r="107" spans="12:16" ht="23.4" hidden="1" thickBot="1">
      <c r="L107" s="180" t="s">
        <v>210</v>
      </c>
      <c r="M107" s="8" t="s">
        <v>116</v>
      </c>
      <c r="N107" s="180" t="s">
        <v>331</v>
      </c>
      <c r="O107" s="48">
        <v>0.85406162464986002</v>
      </c>
      <c r="P107" s="53"/>
    </row>
    <row r="108" spans="12:16" ht="23.4" hidden="1" thickBot="1">
      <c r="L108" s="356" t="s">
        <v>210</v>
      </c>
      <c r="M108" s="376" t="s">
        <v>116</v>
      </c>
      <c r="N108" s="356" t="s">
        <v>332</v>
      </c>
      <c r="O108" s="377">
        <v>0.93445378151260505</v>
      </c>
      <c r="P108" s="53"/>
    </row>
    <row r="109" spans="12:16" ht="15" hidden="1" thickBot="1">
      <c r="L109" s="180" t="s">
        <v>210</v>
      </c>
      <c r="M109" s="8" t="s">
        <v>116</v>
      </c>
      <c r="N109" s="180" t="s">
        <v>333</v>
      </c>
      <c r="O109" s="48">
        <v>0.93644957983193278</v>
      </c>
      <c r="P109" s="53"/>
    </row>
    <row r="110" spans="12:16" ht="23.4" hidden="1" thickBot="1">
      <c r="L110" s="180" t="s">
        <v>210</v>
      </c>
      <c r="M110" s="8" t="s">
        <v>116</v>
      </c>
      <c r="N110" s="180" t="s">
        <v>334</v>
      </c>
      <c r="O110" s="48">
        <v>0.87035714285714283</v>
      </c>
      <c r="P110" s="53"/>
    </row>
    <row r="111" spans="12:16" ht="15" hidden="1" thickBot="1">
      <c r="L111" s="180" t="s">
        <v>210</v>
      </c>
      <c r="M111" s="8" t="s">
        <v>116</v>
      </c>
      <c r="N111" s="180" t="s">
        <v>335</v>
      </c>
      <c r="O111" s="48">
        <v>0.95418767507002789</v>
      </c>
      <c r="P111" s="53"/>
    </row>
    <row r="112" spans="12:16" ht="15" hidden="1" thickBot="1">
      <c r="L112" s="180" t="s">
        <v>210</v>
      </c>
      <c r="M112" s="8" t="s">
        <v>116</v>
      </c>
      <c r="N112" s="180" t="s">
        <v>336</v>
      </c>
      <c r="O112" s="48">
        <v>0.93368347338935576</v>
      </c>
      <c r="P112" s="53"/>
    </row>
    <row r="113" spans="12:16" ht="23.4" hidden="1" thickBot="1">
      <c r="L113" s="180" t="s">
        <v>210</v>
      </c>
      <c r="M113" s="8" t="s">
        <v>116</v>
      </c>
      <c r="N113" s="180" t="s">
        <v>337</v>
      </c>
      <c r="O113" s="48">
        <v>0.93073529411764699</v>
      </c>
      <c r="P113" s="53"/>
    </row>
    <row r="114" spans="12:16" ht="23.4" hidden="1" thickBot="1">
      <c r="L114" s="180" t="s">
        <v>210</v>
      </c>
      <c r="M114" s="8" t="s">
        <v>116</v>
      </c>
      <c r="N114" s="180" t="s">
        <v>314</v>
      </c>
      <c r="O114" s="48">
        <v>0.93331232492997207</v>
      </c>
      <c r="P114" s="53"/>
    </row>
    <row r="115" spans="12:16" ht="23.4" hidden="1" thickBot="1">
      <c r="L115" s="180" t="s">
        <v>210</v>
      </c>
      <c r="M115" s="8" t="s">
        <v>119</v>
      </c>
      <c r="N115" s="180" t="s">
        <v>326</v>
      </c>
      <c r="O115" s="48">
        <v>0.94642156862745097</v>
      </c>
      <c r="P115" s="53"/>
    </row>
    <row r="116" spans="12:16" ht="15" hidden="1" thickBot="1">
      <c r="L116" s="180" t="s">
        <v>210</v>
      </c>
      <c r="M116" s="8" t="s">
        <v>119</v>
      </c>
      <c r="N116" s="180" t="s">
        <v>327</v>
      </c>
      <c r="O116" s="48">
        <v>0.76493697478991607</v>
      </c>
      <c r="P116" s="53"/>
    </row>
    <row r="117" spans="12:16" ht="23.4" hidden="1" thickBot="1">
      <c r="L117" s="180" t="s">
        <v>210</v>
      </c>
      <c r="M117" s="8" t="s">
        <v>119</v>
      </c>
      <c r="N117" s="180" t="s">
        <v>328</v>
      </c>
      <c r="O117" s="48">
        <v>0.92194677871148456</v>
      </c>
      <c r="P117" s="53"/>
    </row>
    <row r="118" spans="12:16" ht="23.4" hidden="1" thickBot="1">
      <c r="L118" s="180" t="s">
        <v>210</v>
      </c>
      <c r="M118" s="8" t="s">
        <v>119</v>
      </c>
      <c r="N118" s="180" t="s">
        <v>329</v>
      </c>
      <c r="O118" s="48">
        <v>0.97005602240896349</v>
      </c>
      <c r="P118" s="53"/>
    </row>
    <row r="119" spans="12:16" ht="15" hidden="1" thickBot="1">
      <c r="L119" s="180" t="s">
        <v>210</v>
      </c>
      <c r="M119" s="8" t="s">
        <v>119</v>
      </c>
      <c r="N119" s="180" t="s">
        <v>330</v>
      </c>
      <c r="O119" s="48">
        <v>0.91724089635854344</v>
      </c>
      <c r="P119" s="53"/>
    </row>
    <row r="120" spans="12:16" ht="23.4" hidden="1" thickBot="1">
      <c r="L120" s="356" t="s">
        <v>210</v>
      </c>
      <c r="M120" s="376" t="s">
        <v>119</v>
      </c>
      <c r="N120" s="356" t="s">
        <v>331</v>
      </c>
      <c r="O120" s="377">
        <v>0.92830532212885164</v>
      </c>
      <c r="P120" s="53"/>
    </row>
    <row r="121" spans="12:16" ht="23.4" hidden="1" thickBot="1">
      <c r="L121" s="180" t="s">
        <v>210</v>
      </c>
      <c r="M121" s="8" t="s">
        <v>119</v>
      </c>
      <c r="N121" s="180" t="s">
        <v>332</v>
      </c>
      <c r="O121" s="48">
        <v>0.96328431372549017</v>
      </c>
      <c r="P121" s="53"/>
    </row>
    <row r="122" spans="12:16" ht="15" hidden="1" thickBot="1">
      <c r="L122" s="180" t="s">
        <v>210</v>
      </c>
      <c r="M122" s="8" t="s">
        <v>119</v>
      </c>
      <c r="N122" s="180" t="s">
        <v>333</v>
      </c>
      <c r="O122" s="48">
        <v>0.91702380952380946</v>
      </c>
      <c r="P122" s="53"/>
    </row>
    <row r="123" spans="12:16" ht="23.4" hidden="1" thickBot="1">
      <c r="L123" s="180" t="s">
        <v>210</v>
      </c>
      <c r="M123" s="8" t="s">
        <v>119</v>
      </c>
      <c r="N123" s="180" t="s">
        <v>334</v>
      </c>
      <c r="O123" s="48">
        <v>0.9367296918767507</v>
      </c>
      <c r="P123" s="53"/>
    </row>
    <row r="124" spans="12:16" ht="15" hidden="1" thickBot="1">
      <c r="L124" s="180" t="s">
        <v>210</v>
      </c>
      <c r="M124" s="8" t="s">
        <v>119</v>
      </c>
      <c r="N124" s="180" t="s">
        <v>335</v>
      </c>
      <c r="O124" s="48">
        <v>0.92410364145658264</v>
      </c>
      <c r="P124" s="53"/>
    </row>
    <row r="125" spans="12:16" ht="15" hidden="1" thickBot="1">
      <c r="L125" s="180" t="s">
        <v>210</v>
      </c>
      <c r="M125" s="8" t="s">
        <v>119</v>
      </c>
      <c r="N125" s="180" t="s">
        <v>336</v>
      </c>
      <c r="O125" s="48">
        <v>0.93232492997198879</v>
      </c>
      <c r="P125" s="53"/>
    </row>
    <row r="126" spans="12:16" ht="23.4" hidden="1" thickBot="1">
      <c r="L126" s="180" t="s">
        <v>210</v>
      </c>
      <c r="M126" s="8" t="s">
        <v>119</v>
      </c>
      <c r="N126" s="180" t="s">
        <v>337</v>
      </c>
      <c r="O126" s="48">
        <v>0.93383753501400557</v>
      </c>
      <c r="P126" s="53"/>
    </row>
    <row r="127" spans="12:16" ht="23.4" hidden="1" thickBot="1">
      <c r="L127" s="180" t="s">
        <v>210</v>
      </c>
      <c r="M127" s="8" t="s">
        <v>119</v>
      </c>
      <c r="N127" s="180" t="s">
        <v>314</v>
      </c>
      <c r="O127" s="48">
        <v>0.92534313725490203</v>
      </c>
      <c r="P127" s="53"/>
    </row>
    <row r="128" spans="12:16" ht="23.4" hidden="1" thickBot="1">
      <c r="L128" s="180" t="s">
        <v>210</v>
      </c>
      <c r="M128" s="8" t="s">
        <v>117</v>
      </c>
      <c r="N128" s="180" t="s">
        <v>326</v>
      </c>
      <c r="O128" s="48">
        <v>0.84917366946778705</v>
      </c>
      <c r="P128" s="53"/>
    </row>
    <row r="129" spans="12:16" ht="15" hidden="1" thickBot="1">
      <c r="L129" s="180" t="s">
        <v>210</v>
      </c>
      <c r="M129" s="8" t="s">
        <v>117</v>
      </c>
      <c r="N129" s="180" t="s">
        <v>327</v>
      </c>
      <c r="O129" s="48">
        <v>0.68148459383753501</v>
      </c>
      <c r="P129" s="53"/>
    </row>
    <row r="130" spans="12:16" ht="23.4" hidden="1" thickBot="1">
      <c r="L130" s="180" t="s">
        <v>210</v>
      </c>
      <c r="M130" s="8" t="s">
        <v>117</v>
      </c>
      <c r="N130" s="180" t="s">
        <v>328</v>
      </c>
      <c r="O130" s="48">
        <v>0.790140056022409</v>
      </c>
      <c r="P130" s="53"/>
    </row>
    <row r="131" spans="12:16" ht="23.4" hidden="1" thickBot="1">
      <c r="L131" s="180" t="s">
        <v>210</v>
      </c>
      <c r="M131" s="8" t="s">
        <v>117</v>
      </c>
      <c r="N131" s="180" t="s">
        <v>329</v>
      </c>
      <c r="O131" s="48">
        <v>0.89967086834733889</v>
      </c>
      <c r="P131" s="53"/>
    </row>
    <row r="132" spans="12:16" ht="15" hidden="1" thickBot="1">
      <c r="L132" s="356" t="s">
        <v>210</v>
      </c>
      <c r="M132" s="376" t="s">
        <v>117</v>
      </c>
      <c r="N132" s="356" t="s">
        <v>330</v>
      </c>
      <c r="O132" s="377">
        <v>0.85859243697478993</v>
      </c>
      <c r="P132" s="53"/>
    </row>
    <row r="133" spans="12:16" ht="23.4" hidden="1" thickBot="1">
      <c r="L133" s="180" t="s">
        <v>210</v>
      </c>
      <c r="M133" s="8" t="s">
        <v>117</v>
      </c>
      <c r="N133" s="180" t="s">
        <v>331</v>
      </c>
      <c r="O133" s="48">
        <v>0.81010504201680678</v>
      </c>
      <c r="P133" s="53"/>
    </row>
    <row r="134" spans="12:16" ht="23.4" hidden="1" thickBot="1">
      <c r="L134" s="180" t="s">
        <v>210</v>
      </c>
      <c r="M134" s="8" t="s">
        <v>117</v>
      </c>
      <c r="N134" s="180" t="s">
        <v>332</v>
      </c>
      <c r="O134" s="48">
        <v>0.92229691876750708</v>
      </c>
      <c r="P134" s="53"/>
    </row>
    <row r="135" spans="12:16" ht="15" hidden="1" thickBot="1">
      <c r="L135" s="180" t="s">
        <v>210</v>
      </c>
      <c r="M135" s="8" t="s">
        <v>117</v>
      </c>
      <c r="N135" s="180" t="s">
        <v>333</v>
      </c>
      <c r="O135" s="48">
        <v>0.89105042016806724</v>
      </c>
      <c r="P135" s="53"/>
    </row>
    <row r="136" spans="12:16" ht="23.4" hidden="1" thickBot="1">
      <c r="L136" s="180" t="s">
        <v>210</v>
      </c>
      <c r="M136" s="8" t="s">
        <v>117</v>
      </c>
      <c r="N136" s="180" t="s">
        <v>334</v>
      </c>
      <c r="O136" s="48">
        <v>0.82693977591036416</v>
      </c>
      <c r="P136" s="53"/>
    </row>
    <row r="137" spans="12:16" ht="15" hidden="1" thickBot="1">
      <c r="L137" s="180" t="s">
        <v>210</v>
      </c>
      <c r="M137" s="8" t="s">
        <v>117</v>
      </c>
      <c r="N137" s="180" t="s">
        <v>335</v>
      </c>
      <c r="O137" s="48">
        <v>0.9246148459383754</v>
      </c>
      <c r="P137" s="53"/>
    </row>
    <row r="138" spans="12:16" ht="15" hidden="1" thickBot="1">
      <c r="L138" s="180" t="s">
        <v>210</v>
      </c>
      <c r="M138" s="8" t="s">
        <v>117</v>
      </c>
      <c r="N138" s="180" t="s">
        <v>336</v>
      </c>
      <c r="O138" s="48">
        <v>0.88981792717086838</v>
      </c>
      <c r="P138" s="53"/>
    </row>
    <row r="139" spans="12:16" ht="23.4" hidden="1" thickBot="1">
      <c r="L139" s="180" t="s">
        <v>210</v>
      </c>
      <c r="M139" s="8" t="s">
        <v>117</v>
      </c>
      <c r="N139" s="180" t="s">
        <v>337</v>
      </c>
      <c r="O139" s="48">
        <v>0.89572128851540611</v>
      </c>
      <c r="P139" s="53"/>
    </row>
    <row r="140" spans="12:16" ht="23.4" hidden="1" thickBot="1">
      <c r="L140" s="180" t="s">
        <v>210</v>
      </c>
      <c r="M140" s="8" t="s">
        <v>117</v>
      </c>
      <c r="N140" s="180" t="s">
        <v>314</v>
      </c>
      <c r="O140" s="48">
        <v>0.88573529411764707</v>
      </c>
      <c r="P140" s="53"/>
    </row>
    <row r="141" spans="12:16" ht="23.4" hidden="1" thickBot="1">
      <c r="L141" s="180" t="s">
        <v>210</v>
      </c>
      <c r="M141" s="8" t="s">
        <v>118</v>
      </c>
      <c r="N141" s="180" t="s">
        <v>326</v>
      </c>
      <c r="O141" s="48">
        <v>0.87261904761904763</v>
      </c>
      <c r="P141" s="53"/>
    </row>
    <row r="142" spans="12:16" ht="15" hidden="1" thickBot="1">
      <c r="L142" s="180" t="s">
        <v>210</v>
      </c>
      <c r="M142" s="8" t="s">
        <v>118</v>
      </c>
      <c r="N142" s="180" t="s">
        <v>327</v>
      </c>
      <c r="O142" s="48">
        <v>0.59737394957983192</v>
      </c>
      <c r="P142" s="53"/>
    </row>
    <row r="143" spans="12:16" ht="23.4" hidden="1" thickBot="1">
      <c r="L143" s="180" t="s">
        <v>210</v>
      </c>
      <c r="M143" s="8" t="s">
        <v>118</v>
      </c>
      <c r="N143" s="180" t="s">
        <v>328</v>
      </c>
      <c r="O143" s="48">
        <v>0.84182072829131649</v>
      </c>
      <c r="P143" s="53"/>
    </row>
    <row r="144" spans="12:16" ht="23.4" hidden="1" thickBot="1">
      <c r="L144" s="356" t="s">
        <v>210</v>
      </c>
      <c r="M144" s="376" t="s">
        <v>118</v>
      </c>
      <c r="N144" s="356" t="s">
        <v>329</v>
      </c>
      <c r="O144" s="377">
        <v>0.89874649859943978</v>
      </c>
      <c r="P144" s="53"/>
    </row>
    <row r="145" spans="12:16" ht="15" hidden="1" thickBot="1">
      <c r="L145" s="180" t="s">
        <v>210</v>
      </c>
      <c r="M145" s="8" t="s">
        <v>118</v>
      </c>
      <c r="N145" s="180" t="s">
        <v>330</v>
      </c>
      <c r="O145" s="48">
        <v>0.8703221288515407</v>
      </c>
      <c r="P145" s="53"/>
    </row>
    <row r="146" spans="12:16" ht="23.4" hidden="1" thickBot="1">
      <c r="L146" s="180" t="s">
        <v>210</v>
      </c>
      <c r="M146" s="8" t="s">
        <v>118</v>
      </c>
      <c r="N146" s="180" t="s">
        <v>331</v>
      </c>
      <c r="O146" s="48">
        <v>0.85643557422969185</v>
      </c>
      <c r="P146" s="53"/>
    </row>
    <row r="147" spans="12:16" ht="23.4" hidden="1" thickBot="1">
      <c r="L147" s="180" t="s">
        <v>210</v>
      </c>
      <c r="M147" s="8" t="s">
        <v>118</v>
      </c>
      <c r="N147" s="180" t="s">
        <v>332</v>
      </c>
      <c r="O147" s="48">
        <v>0.90925770308123255</v>
      </c>
      <c r="P147" s="53"/>
    </row>
    <row r="148" spans="12:16" ht="15" hidden="1" thickBot="1">
      <c r="L148" s="180" t="s">
        <v>210</v>
      </c>
      <c r="M148" s="8" t="s">
        <v>118</v>
      </c>
      <c r="N148" s="180" t="s">
        <v>333</v>
      </c>
      <c r="O148" s="48">
        <v>0.87396358543417363</v>
      </c>
      <c r="P148" s="53"/>
    </row>
    <row r="149" spans="12:16" ht="23.4" hidden="1" thickBot="1">
      <c r="L149" s="180" t="s">
        <v>210</v>
      </c>
      <c r="M149" s="8" t="s">
        <v>118</v>
      </c>
      <c r="N149" s="180" t="s">
        <v>334</v>
      </c>
      <c r="O149" s="48">
        <v>0.85982492997198878</v>
      </c>
      <c r="P149" s="53"/>
    </row>
    <row r="150" spans="12:16" ht="15" hidden="1" thickBot="1">
      <c r="L150" s="180" t="s">
        <v>210</v>
      </c>
      <c r="M150" s="8" t="s">
        <v>118</v>
      </c>
      <c r="N150" s="180" t="s">
        <v>335</v>
      </c>
      <c r="O150" s="48">
        <v>0.92873249299719884</v>
      </c>
      <c r="P150" s="53"/>
    </row>
    <row r="151" spans="12:16" ht="15" hidden="1" thickBot="1">
      <c r="L151" s="180" t="s">
        <v>210</v>
      </c>
      <c r="M151" s="8" t="s">
        <v>118</v>
      </c>
      <c r="N151" s="180" t="s">
        <v>336</v>
      </c>
      <c r="O151" s="48">
        <v>0.92976190476190479</v>
      </c>
      <c r="P151" s="53"/>
    </row>
    <row r="152" spans="12:16" ht="23.4" hidden="1" thickBot="1">
      <c r="L152" s="180" t="s">
        <v>210</v>
      </c>
      <c r="M152" s="8" t="s">
        <v>118</v>
      </c>
      <c r="N152" s="180" t="s">
        <v>337</v>
      </c>
      <c r="O152" s="48">
        <v>0.91606442577030811</v>
      </c>
      <c r="P152" s="53"/>
    </row>
    <row r="153" spans="12:16" ht="23.4" hidden="1" thickBot="1">
      <c r="L153" s="180" t="s">
        <v>210</v>
      </c>
      <c r="M153" s="8" t="s">
        <v>118</v>
      </c>
      <c r="N153" s="180" t="s">
        <v>314</v>
      </c>
      <c r="O153" s="48">
        <v>0.87560924369747895</v>
      </c>
      <c r="P153" s="53"/>
    </row>
    <row r="154" spans="12:16" ht="23.4" hidden="1" thickBot="1">
      <c r="L154" s="180" t="s">
        <v>207</v>
      </c>
      <c r="M154" s="8" t="s">
        <v>325</v>
      </c>
      <c r="N154" s="180" t="s">
        <v>326</v>
      </c>
      <c r="O154" s="48">
        <v>0.68243627450980393</v>
      </c>
      <c r="P154" s="53"/>
    </row>
    <row r="155" spans="12:16" ht="15" hidden="1" thickBot="1">
      <c r="L155" s="180" t="s">
        <v>207</v>
      </c>
      <c r="M155" s="8" t="s">
        <v>325</v>
      </c>
      <c r="N155" s="180" t="s">
        <v>327</v>
      </c>
      <c r="O155" s="48">
        <v>0.3652107843137255</v>
      </c>
      <c r="P155" s="53"/>
    </row>
    <row r="156" spans="12:16" ht="23.4" hidden="1" thickBot="1">
      <c r="L156" s="356" t="s">
        <v>207</v>
      </c>
      <c r="M156" s="376" t="s">
        <v>325</v>
      </c>
      <c r="N156" s="356" t="s">
        <v>328</v>
      </c>
      <c r="O156" s="377">
        <v>0.61691911764705876</v>
      </c>
      <c r="P156" s="53"/>
    </row>
    <row r="157" spans="12:16" ht="23.4" hidden="1" thickBot="1">
      <c r="L157" s="180" t="s">
        <v>207</v>
      </c>
      <c r="M157" s="8" t="s">
        <v>325</v>
      </c>
      <c r="N157" s="180" t="s">
        <v>329</v>
      </c>
      <c r="O157" s="48">
        <v>0.75861764705882351</v>
      </c>
      <c r="P157" s="53"/>
    </row>
    <row r="158" spans="12:16" ht="15" hidden="1" thickBot="1">
      <c r="L158" s="180" t="s">
        <v>207</v>
      </c>
      <c r="M158" s="8" t="s">
        <v>325</v>
      </c>
      <c r="N158" s="180" t="s">
        <v>330</v>
      </c>
      <c r="O158" s="48">
        <v>0.52236519607843135</v>
      </c>
      <c r="P158" s="53"/>
    </row>
    <row r="159" spans="12:16" ht="23.4" hidden="1" thickBot="1">
      <c r="L159" s="180" t="s">
        <v>207</v>
      </c>
      <c r="M159" s="8" t="s">
        <v>325</v>
      </c>
      <c r="N159" s="180" t="s">
        <v>331</v>
      </c>
      <c r="O159" s="48">
        <v>0.66042401960784314</v>
      </c>
      <c r="P159" s="53"/>
    </row>
    <row r="160" spans="12:16" ht="23.4" hidden="1" thickBot="1">
      <c r="L160" s="180" t="s">
        <v>207</v>
      </c>
      <c r="M160" s="8" t="s">
        <v>325</v>
      </c>
      <c r="N160" s="180" t="s">
        <v>332</v>
      </c>
      <c r="O160" s="48">
        <v>0.74507843137254903</v>
      </c>
      <c r="P160" s="53"/>
    </row>
    <row r="161" spans="12:16" ht="15" hidden="1" thickBot="1">
      <c r="L161" s="180" t="s">
        <v>207</v>
      </c>
      <c r="M161" s="8" t="s">
        <v>325</v>
      </c>
      <c r="N161" s="180" t="s">
        <v>333</v>
      </c>
      <c r="O161" s="48">
        <v>0.69335049019607842</v>
      </c>
      <c r="P161" s="53"/>
    </row>
    <row r="162" spans="12:16" ht="23.4" hidden="1" thickBot="1">
      <c r="L162" s="180" t="s">
        <v>207</v>
      </c>
      <c r="M162" s="8" t="s">
        <v>325</v>
      </c>
      <c r="N162" s="180" t="s">
        <v>334</v>
      </c>
      <c r="O162" s="48">
        <v>0.65884068627450987</v>
      </c>
      <c r="P162" s="53"/>
    </row>
    <row r="163" spans="12:16" ht="15" hidden="1" thickBot="1">
      <c r="L163" s="180" t="s">
        <v>207</v>
      </c>
      <c r="M163" s="8" t="s">
        <v>325</v>
      </c>
      <c r="N163" s="180" t="s">
        <v>335</v>
      </c>
      <c r="O163" s="48">
        <v>0.71786764705882355</v>
      </c>
      <c r="P163" s="53"/>
    </row>
    <row r="164" spans="12:16" ht="15" hidden="1" thickBot="1">
      <c r="L164" s="180" t="s">
        <v>207</v>
      </c>
      <c r="M164" s="8" t="s">
        <v>325</v>
      </c>
      <c r="N164" s="180" t="s">
        <v>336</v>
      </c>
      <c r="O164" s="48">
        <v>0.70063235294117643</v>
      </c>
      <c r="P164" s="53"/>
    </row>
    <row r="165" spans="12:16" ht="23.4" hidden="1" thickBot="1">
      <c r="L165" s="180" t="s">
        <v>207</v>
      </c>
      <c r="M165" s="8" t="s">
        <v>325</v>
      </c>
      <c r="N165" s="180" t="s">
        <v>337</v>
      </c>
      <c r="O165" s="48">
        <v>0.70351715686274507</v>
      </c>
      <c r="P165" s="53"/>
    </row>
    <row r="166" spans="12:16" ht="23.4" hidden="1" thickBot="1">
      <c r="L166" s="180" t="s">
        <v>207</v>
      </c>
      <c r="M166" s="8" t="s">
        <v>325</v>
      </c>
      <c r="N166" s="180" t="s">
        <v>314</v>
      </c>
      <c r="O166" s="48">
        <v>0.70213725490196088</v>
      </c>
      <c r="P166" s="53"/>
    </row>
    <row r="167" spans="12:16" ht="23.4" hidden="1" thickBot="1">
      <c r="L167" s="180" t="s">
        <v>207</v>
      </c>
      <c r="M167" s="8" t="s">
        <v>116</v>
      </c>
      <c r="N167" s="180" t="s">
        <v>326</v>
      </c>
      <c r="O167" s="48">
        <v>0.7832524509803922</v>
      </c>
      <c r="P167" s="53"/>
    </row>
    <row r="168" spans="12:16" ht="15" hidden="1" thickBot="1">
      <c r="L168" s="356" t="s">
        <v>207</v>
      </c>
      <c r="M168" s="376" t="s">
        <v>116</v>
      </c>
      <c r="N168" s="356" t="s">
        <v>327</v>
      </c>
      <c r="O168" s="377">
        <v>0.45443872549019615</v>
      </c>
      <c r="P168" s="53"/>
    </row>
    <row r="169" spans="12:16" ht="23.4" hidden="1" thickBot="1">
      <c r="L169" s="180" t="s">
        <v>207</v>
      </c>
      <c r="M169" s="8" t="s">
        <v>116</v>
      </c>
      <c r="N169" s="180" t="s">
        <v>328</v>
      </c>
      <c r="O169" s="48">
        <v>0.70625000000000004</v>
      </c>
      <c r="P169" s="53"/>
    </row>
    <row r="170" spans="12:16" ht="23.4" hidden="1" thickBot="1">
      <c r="L170" s="180" t="s">
        <v>207</v>
      </c>
      <c r="M170" s="8" t="s">
        <v>116</v>
      </c>
      <c r="N170" s="180" t="s">
        <v>329</v>
      </c>
      <c r="O170" s="48">
        <v>0.83718382352941167</v>
      </c>
      <c r="P170" s="53"/>
    </row>
    <row r="171" spans="12:16" ht="15" hidden="1" thickBot="1">
      <c r="L171" s="180" t="s">
        <v>207</v>
      </c>
      <c r="M171" s="8" t="s">
        <v>116</v>
      </c>
      <c r="N171" s="180" t="s">
        <v>330</v>
      </c>
      <c r="O171" s="48">
        <v>0.59134803921568624</v>
      </c>
      <c r="P171" s="53"/>
    </row>
    <row r="172" spans="12:16" ht="23.4" hidden="1" thickBot="1">
      <c r="L172" s="180" t="s">
        <v>207</v>
      </c>
      <c r="M172" s="8" t="s">
        <v>116</v>
      </c>
      <c r="N172" s="180" t="s">
        <v>331</v>
      </c>
      <c r="O172" s="48">
        <v>0.76361764705882351</v>
      </c>
      <c r="P172" s="53"/>
    </row>
    <row r="173" spans="12:16" ht="23.4" hidden="1" thickBot="1">
      <c r="L173" s="180" t="s">
        <v>207</v>
      </c>
      <c r="M173" s="8" t="s">
        <v>116</v>
      </c>
      <c r="N173" s="180" t="s">
        <v>332</v>
      </c>
      <c r="O173" s="48">
        <v>0.82350245098039232</v>
      </c>
      <c r="P173" s="53"/>
    </row>
    <row r="174" spans="12:16" ht="15" hidden="1" thickBot="1">
      <c r="L174" s="180" t="s">
        <v>207</v>
      </c>
      <c r="M174" s="8" t="s">
        <v>116</v>
      </c>
      <c r="N174" s="180" t="s">
        <v>333</v>
      </c>
      <c r="O174" s="48">
        <v>0.79975490196078436</v>
      </c>
      <c r="P174" s="53"/>
    </row>
    <row r="175" spans="12:16" ht="23.4" hidden="1" thickBot="1">
      <c r="L175" s="180" t="s">
        <v>207</v>
      </c>
      <c r="M175" s="8" t="s">
        <v>116</v>
      </c>
      <c r="N175" s="180" t="s">
        <v>334</v>
      </c>
      <c r="O175" s="48">
        <v>0.75426960784313724</v>
      </c>
      <c r="P175" s="53"/>
    </row>
    <row r="176" spans="12:16" ht="15" hidden="1" thickBot="1">
      <c r="L176" s="180" t="s">
        <v>207</v>
      </c>
      <c r="M176" s="8" t="s">
        <v>116</v>
      </c>
      <c r="N176" s="180" t="s">
        <v>335</v>
      </c>
      <c r="O176" s="48">
        <v>0.8131225490196079</v>
      </c>
      <c r="P176" s="53"/>
    </row>
    <row r="177" spans="12:16" ht="15" hidden="1" thickBot="1">
      <c r="L177" s="180" t="s">
        <v>207</v>
      </c>
      <c r="M177" s="8" t="s">
        <v>116</v>
      </c>
      <c r="N177" s="180" t="s">
        <v>336</v>
      </c>
      <c r="O177" s="48">
        <v>0.80724019607843134</v>
      </c>
      <c r="P177" s="53"/>
    </row>
    <row r="178" spans="12:16" ht="23.4" hidden="1" thickBot="1">
      <c r="L178" s="180" t="s">
        <v>207</v>
      </c>
      <c r="M178" s="8" t="s">
        <v>116</v>
      </c>
      <c r="N178" s="180" t="s">
        <v>337</v>
      </c>
      <c r="O178" s="48">
        <v>0.80167892156862741</v>
      </c>
      <c r="P178" s="53"/>
    </row>
    <row r="179" spans="12:16" ht="23.4" hidden="1" thickBot="1">
      <c r="L179" s="180" t="s">
        <v>207</v>
      </c>
      <c r="M179" s="8" t="s">
        <v>116</v>
      </c>
      <c r="N179" s="180" t="s">
        <v>314</v>
      </c>
      <c r="O179" s="48">
        <v>0.80407843137254909</v>
      </c>
      <c r="P179" s="53"/>
    </row>
    <row r="180" spans="12:16" ht="23.4" hidden="1" thickBot="1">
      <c r="L180" s="356" t="s">
        <v>207</v>
      </c>
      <c r="M180" s="376" t="s">
        <v>119</v>
      </c>
      <c r="N180" s="356" t="s">
        <v>326</v>
      </c>
      <c r="O180" s="377">
        <v>0.63075735294117652</v>
      </c>
      <c r="P180" s="53"/>
    </row>
    <row r="181" spans="12:16" ht="15" hidden="1" thickBot="1">
      <c r="L181" s="180" t="s">
        <v>207</v>
      </c>
      <c r="M181" s="8" t="s">
        <v>119</v>
      </c>
      <c r="N181" s="180" t="s">
        <v>327</v>
      </c>
      <c r="O181" s="48">
        <v>0.3290269607843137</v>
      </c>
      <c r="P181" s="53"/>
    </row>
    <row r="182" spans="12:16" ht="23.4" hidden="1" thickBot="1">
      <c r="L182" s="180" t="s">
        <v>207</v>
      </c>
      <c r="M182" s="8" t="s">
        <v>119</v>
      </c>
      <c r="N182" s="180" t="s">
        <v>328</v>
      </c>
      <c r="O182" s="48">
        <v>0.56691666666666674</v>
      </c>
      <c r="P182" s="53"/>
    </row>
    <row r="183" spans="12:16" ht="23.4" hidden="1" thickBot="1">
      <c r="L183" s="180" t="s">
        <v>207</v>
      </c>
      <c r="M183" s="8" t="s">
        <v>119</v>
      </c>
      <c r="N183" s="180" t="s">
        <v>329</v>
      </c>
      <c r="O183" s="48">
        <v>0.72131127450980403</v>
      </c>
      <c r="P183" s="53"/>
    </row>
    <row r="184" spans="12:16" ht="15" hidden="1" thickBot="1">
      <c r="L184" s="180" t="s">
        <v>207</v>
      </c>
      <c r="M184" s="8" t="s">
        <v>119</v>
      </c>
      <c r="N184" s="180" t="s">
        <v>330</v>
      </c>
      <c r="O184" s="48">
        <v>0.43417401960784308</v>
      </c>
      <c r="P184" s="53"/>
    </row>
    <row r="185" spans="12:16" ht="23.4" hidden="1" thickBot="1">
      <c r="L185" s="180" t="s">
        <v>207</v>
      </c>
      <c r="M185" s="8" t="s">
        <v>119</v>
      </c>
      <c r="N185" s="180" t="s">
        <v>331</v>
      </c>
      <c r="O185" s="48">
        <v>0.60915931372549015</v>
      </c>
      <c r="P185" s="53"/>
    </row>
    <row r="186" spans="12:16" ht="23.4" hidden="1" thickBot="1">
      <c r="L186" s="180" t="s">
        <v>207</v>
      </c>
      <c r="M186" s="8" t="s">
        <v>119</v>
      </c>
      <c r="N186" s="180" t="s">
        <v>332</v>
      </c>
      <c r="O186" s="48">
        <v>0.69430392156862741</v>
      </c>
      <c r="P186" s="53"/>
    </row>
    <row r="187" spans="12:16" ht="15" hidden="1" thickBot="1">
      <c r="L187" s="180" t="s">
        <v>207</v>
      </c>
      <c r="M187" s="8" t="s">
        <v>119</v>
      </c>
      <c r="N187" s="180" t="s">
        <v>333</v>
      </c>
      <c r="O187" s="48">
        <v>0.65176225490196094</v>
      </c>
      <c r="P187" s="53"/>
    </row>
    <row r="188" spans="12:16" ht="23.4" hidden="1" thickBot="1">
      <c r="L188" s="180" t="s">
        <v>207</v>
      </c>
      <c r="M188" s="8" t="s">
        <v>119</v>
      </c>
      <c r="N188" s="180" t="s">
        <v>334</v>
      </c>
      <c r="O188" s="48">
        <v>0.6011789215686274</v>
      </c>
      <c r="P188" s="53"/>
    </row>
    <row r="189" spans="12:16" ht="15" hidden="1" thickBot="1">
      <c r="L189" s="180" t="s">
        <v>207</v>
      </c>
      <c r="M189" s="8" t="s">
        <v>119</v>
      </c>
      <c r="N189" s="180" t="s">
        <v>335</v>
      </c>
      <c r="O189" s="48">
        <v>0.66401715686274509</v>
      </c>
      <c r="P189" s="53"/>
    </row>
    <row r="190" spans="12:16" ht="15" hidden="1" thickBot="1">
      <c r="L190" s="180" t="s">
        <v>207</v>
      </c>
      <c r="M190" s="8" t="s">
        <v>119</v>
      </c>
      <c r="N190" s="180" t="s">
        <v>336</v>
      </c>
      <c r="O190" s="48">
        <v>0.65857598039215692</v>
      </c>
      <c r="P190" s="53"/>
    </row>
    <row r="191" spans="12:16" ht="23.4" hidden="1" thickBot="1">
      <c r="L191" s="180" t="s">
        <v>207</v>
      </c>
      <c r="M191" s="8" t="s">
        <v>119</v>
      </c>
      <c r="N191" s="180" t="s">
        <v>337</v>
      </c>
      <c r="O191" s="48">
        <v>0.65641421568627445</v>
      </c>
      <c r="P191" s="53"/>
    </row>
    <row r="192" spans="12:16" ht="23.4" hidden="1" thickBot="1">
      <c r="L192" s="356" t="s">
        <v>207</v>
      </c>
      <c r="M192" s="376" t="s">
        <v>119</v>
      </c>
      <c r="N192" s="356" t="s">
        <v>314</v>
      </c>
      <c r="O192" s="377">
        <v>0.65638725490196093</v>
      </c>
      <c r="P192" s="53"/>
    </row>
    <row r="193" spans="12:16" ht="23.4" hidden="1" thickBot="1">
      <c r="L193" s="180" t="s">
        <v>207</v>
      </c>
      <c r="M193" s="8" t="s">
        <v>117</v>
      </c>
      <c r="N193" s="180" t="s">
        <v>326</v>
      </c>
      <c r="O193" s="48">
        <v>0.78752941176470581</v>
      </c>
      <c r="P193" s="53"/>
    </row>
    <row r="194" spans="12:16" ht="15" hidden="1" thickBot="1">
      <c r="L194" s="180" t="s">
        <v>207</v>
      </c>
      <c r="M194" s="8" t="s">
        <v>117</v>
      </c>
      <c r="N194" s="180" t="s">
        <v>327</v>
      </c>
      <c r="O194" s="48">
        <v>0.4878529411764706</v>
      </c>
      <c r="P194" s="53"/>
    </row>
    <row r="195" spans="12:16" ht="23.4" hidden="1" thickBot="1">
      <c r="L195" s="180" t="s">
        <v>207</v>
      </c>
      <c r="M195" s="8" t="s">
        <v>117</v>
      </c>
      <c r="N195" s="180" t="s">
        <v>328</v>
      </c>
      <c r="O195" s="48">
        <v>0.70791421568627444</v>
      </c>
      <c r="P195" s="53"/>
    </row>
    <row r="196" spans="12:16" ht="23.4" hidden="1" thickBot="1">
      <c r="L196" s="180" t="s">
        <v>207</v>
      </c>
      <c r="M196" s="8" t="s">
        <v>117</v>
      </c>
      <c r="N196" s="180" t="s">
        <v>329</v>
      </c>
      <c r="O196" s="48">
        <v>0.84374264705882351</v>
      </c>
      <c r="P196" s="53"/>
    </row>
    <row r="197" spans="12:16" ht="15" hidden="1" thickBot="1">
      <c r="L197" s="180" t="s">
        <v>207</v>
      </c>
      <c r="M197" s="8" t="s">
        <v>117</v>
      </c>
      <c r="N197" s="180" t="s">
        <v>330</v>
      </c>
      <c r="O197" s="48">
        <v>0.593468137254902</v>
      </c>
      <c r="P197" s="53"/>
    </row>
    <row r="198" spans="12:16" ht="23.4" hidden="1" thickBot="1">
      <c r="L198" s="180" t="s">
        <v>207</v>
      </c>
      <c r="M198" s="8" t="s">
        <v>117</v>
      </c>
      <c r="N198" s="180" t="s">
        <v>331</v>
      </c>
      <c r="O198" s="48">
        <v>0.76565931372549012</v>
      </c>
      <c r="P198" s="53"/>
    </row>
    <row r="199" spans="12:16" ht="23.4" hidden="1" thickBot="1">
      <c r="L199" s="180" t="s">
        <v>207</v>
      </c>
      <c r="M199" s="8" t="s">
        <v>117</v>
      </c>
      <c r="N199" s="180" t="s">
        <v>332</v>
      </c>
      <c r="O199" s="48">
        <v>0.82982843137254891</v>
      </c>
      <c r="P199" s="53"/>
    </row>
    <row r="200" spans="12:16" ht="15" hidden="1" thickBot="1">
      <c r="L200" s="180" t="s">
        <v>207</v>
      </c>
      <c r="M200" s="8" t="s">
        <v>117</v>
      </c>
      <c r="N200" s="180" t="s">
        <v>333</v>
      </c>
      <c r="O200" s="48">
        <v>0.81659068627450981</v>
      </c>
      <c r="P200" s="53"/>
    </row>
    <row r="201" spans="12:16" ht="23.4" hidden="1" thickBot="1">
      <c r="L201" s="180" t="s">
        <v>207</v>
      </c>
      <c r="M201" s="8" t="s">
        <v>117</v>
      </c>
      <c r="N201" s="180" t="s">
        <v>334</v>
      </c>
      <c r="O201" s="48">
        <v>0.75101470588235297</v>
      </c>
      <c r="P201" s="53"/>
    </row>
    <row r="202" spans="12:16" ht="15" hidden="1" thickBot="1">
      <c r="L202" s="180" t="s">
        <v>207</v>
      </c>
      <c r="M202" s="8" t="s">
        <v>117</v>
      </c>
      <c r="N202" s="180" t="s">
        <v>335</v>
      </c>
      <c r="O202" s="48">
        <v>0.82693872549019609</v>
      </c>
      <c r="P202" s="53"/>
    </row>
    <row r="203" spans="12:16" ht="15" hidden="1" thickBot="1">
      <c r="L203" s="180" t="s">
        <v>207</v>
      </c>
      <c r="M203" s="8" t="s">
        <v>117</v>
      </c>
      <c r="N203" s="180" t="s">
        <v>336</v>
      </c>
      <c r="O203" s="48">
        <v>0.81768627450980391</v>
      </c>
      <c r="P203" s="53"/>
    </row>
    <row r="204" spans="12:16" ht="23.4" hidden="1" thickBot="1">
      <c r="L204" s="356" t="s">
        <v>207</v>
      </c>
      <c r="M204" s="376" t="s">
        <v>117</v>
      </c>
      <c r="N204" s="356" t="s">
        <v>337</v>
      </c>
      <c r="O204" s="377">
        <v>0.82002696078431381</v>
      </c>
      <c r="P204" s="53"/>
    </row>
    <row r="205" spans="12:16" ht="23.4" hidden="1" thickBot="1">
      <c r="L205" s="180" t="s">
        <v>207</v>
      </c>
      <c r="M205" s="8" t="s">
        <v>117</v>
      </c>
      <c r="N205" s="180" t="s">
        <v>314</v>
      </c>
      <c r="O205" s="48">
        <v>0.81927941176470587</v>
      </c>
      <c r="P205" s="53"/>
    </row>
    <row r="206" spans="12:16" ht="23.4" hidden="1" thickBot="1">
      <c r="L206" s="180" t="s">
        <v>207</v>
      </c>
      <c r="M206" s="8" t="s">
        <v>118</v>
      </c>
      <c r="N206" s="180" t="s">
        <v>326</v>
      </c>
      <c r="O206" s="48">
        <v>0.66719852941176461</v>
      </c>
      <c r="P206" s="53"/>
    </row>
    <row r="207" spans="12:16" ht="15" hidden="1" thickBot="1">
      <c r="L207" s="180" t="s">
        <v>207</v>
      </c>
      <c r="M207" s="8" t="s">
        <v>118</v>
      </c>
      <c r="N207" s="180" t="s">
        <v>327</v>
      </c>
      <c r="O207" s="48">
        <v>0.36590931372549018</v>
      </c>
      <c r="P207" s="53"/>
    </row>
    <row r="208" spans="12:16" ht="23.4" hidden="1" thickBot="1">
      <c r="L208" s="180" t="s">
        <v>207</v>
      </c>
      <c r="M208" s="8" t="s">
        <v>118</v>
      </c>
      <c r="N208" s="180" t="s">
        <v>328</v>
      </c>
      <c r="O208" s="48">
        <v>0.60397303921568624</v>
      </c>
      <c r="P208" s="53"/>
    </row>
    <row r="209" spans="12:16" ht="23.4" hidden="1" thickBot="1">
      <c r="L209" s="180" t="s">
        <v>207</v>
      </c>
      <c r="M209" s="8" t="s">
        <v>118</v>
      </c>
      <c r="N209" s="180" t="s">
        <v>329</v>
      </c>
      <c r="O209" s="48">
        <v>0.73635539215686274</v>
      </c>
      <c r="P209" s="53"/>
    </row>
    <row r="210" spans="12:16" ht="15" hidden="1" thickBot="1">
      <c r="L210" s="180" t="s">
        <v>207</v>
      </c>
      <c r="M210" s="8" t="s">
        <v>118</v>
      </c>
      <c r="N210" s="180" t="s">
        <v>330</v>
      </c>
      <c r="O210" s="48">
        <v>0.5131960784313726</v>
      </c>
      <c r="P210" s="53"/>
    </row>
    <row r="211" spans="12:16" ht="23.4" hidden="1" thickBot="1">
      <c r="L211" s="180" t="s">
        <v>207</v>
      </c>
      <c r="M211" s="8" t="s">
        <v>118</v>
      </c>
      <c r="N211" s="180" t="s">
        <v>331</v>
      </c>
      <c r="O211" s="48">
        <v>0.64837254901960795</v>
      </c>
      <c r="P211" s="53"/>
    </row>
    <row r="212" spans="12:16" ht="23.4" hidden="1" thickBot="1">
      <c r="L212" s="180" t="s">
        <v>207</v>
      </c>
      <c r="M212" s="8" t="s">
        <v>118</v>
      </c>
      <c r="N212" s="180" t="s">
        <v>332</v>
      </c>
      <c r="O212" s="48">
        <v>0.71600980392156865</v>
      </c>
      <c r="P212" s="53"/>
    </row>
    <row r="213" spans="12:16" ht="15" hidden="1" thickBot="1">
      <c r="L213" s="180" t="s">
        <v>207</v>
      </c>
      <c r="M213" s="8" t="s">
        <v>118</v>
      </c>
      <c r="N213" s="180" t="s">
        <v>333</v>
      </c>
      <c r="O213" s="48">
        <v>0.67576470588235293</v>
      </c>
      <c r="P213" s="53"/>
    </row>
    <row r="214" spans="12:16" ht="23.4" hidden="1" thickBot="1">
      <c r="L214" s="180" t="s">
        <v>207</v>
      </c>
      <c r="M214" s="8" t="s">
        <v>118</v>
      </c>
      <c r="N214" s="180" t="s">
        <v>334</v>
      </c>
      <c r="O214" s="48">
        <v>0.64566911764705881</v>
      </c>
      <c r="P214" s="53"/>
    </row>
    <row r="215" spans="12:16" ht="15" hidden="1" thickBot="1">
      <c r="L215" s="180" t="s">
        <v>207</v>
      </c>
      <c r="M215" s="8" t="s">
        <v>118</v>
      </c>
      <c r="N215" s="180" t="s">
        <v>335</v>
      </c>
      <c r="O215" s="48">
        <v>0.69923039215686278</v>
      </c>
      <c r="P215" s="53"/>
    </row>
    <row r="216" spans="12:16" ht="15" hidden="1" thickBot="1">
      <c r="L216" s="356" t="s">
        <v>207</v>
      </c>
      <c r="M216" s="376" t="s">
        <v>118</v>
      </c>
      <c r="N216" s="356" t="s">
        <v>336</v>
      </c>
      <c r="O216" s="377">
        <v>0.68601225490196061</v>
      </c>
      <c r="P216" s="53"/>
    </row>
    <row r="217" spans="12:16" ht="23.4" hidden="1" thickBot="1">
      <c r="L217" s="180" t="s">
        <v>207</v>
      </c>
      <c r="M217" s="8" t="s">
        <v>118</v>
      </c>
      <c r="N217" s="180" t="s">
        <v>337</v>
      </c>
      <c r="O217" s="48">
        <v>0.68344852941176459</v>
      </c>
      <c r="P217" s="53"/>
    </row>
    <row r="218" spans="12:16" ht="23.4" hidden="1" thickBot="1">
      <c r="L218" s="180" t="s">
        <v>207</v>
      </c>
      <c r="M218" s="8" t="s">
        <v>118</v>
      </c>
      <c r="N218" s="180" t="s">
        <v>314</v>
      </c>
      <c r="O218" s="48">
        <v>0.68339215686274513</v>
      </c>
      <c r="P218" s="53"/>
    </row>
    <row r="219" spans="12:16" ht="23.4" hidden="1" thickBot="1">
      <c r="L219" s="180" t="s">
        <v>204</v>
      </c>
      <c r="M219" s="8" t="s">
        <v>325</v>
      </c>
      <c r="N219" s="180" t="s">
        <v>326</v>
      </c>
      <c r="O219" s="48">
        <v>0.66983006535947709</v>
      </c>
      <c r="P219" s="53"/>
    </row>
    <row r="220" spans="12:16" ht="15" hidden="1" thickBot="1">
      <c r="L220" s="180" t="s">
        <v>204</v>
      </c>
      <c r="M220" s="8" t="s">
        <v>325</v>
      </c>
      <c r="N220" s="180" t="s">
        <v>327</v>
      </c>
      <c r="O220" s="48">
        <v>0.40566666666666668</v>
      </c>
      <c r="P220" s="53"/>
    </row>
    <row r="221" spans="12:16" ht="23.4" hidden="1" thickBot="1">
      <c r="L221" s="180" t="s">
        <v>204</v>
      </c>
      <c r="M221" s="8" t="s">
        <v>325</v>
      </c>
      <c r="N221" s="180" t="s">
        <v>328</v>
      </c>
      <c r="O221" s="48">
        <v>0.58896732026143794</v>
      </c>
      <c r="P221" s="53"/>
    </row>
    <row r="222" spans="12:16" ht="23.4" hidden="1" thickBot="1">
      <c r="L222" s="180" t="s">
        <v>204</v>
      </c>
      <c r="M222" s="8" t="s">
        <v>325</v>
      </c>
      <c r="N222" s="180" t="s">
        <v>329</v>
      </c>
      <c r="O222" s="48">
        <v>0.75107189542483654</v>
      </c>
      <c r="P222" s="53"/>
    </row>
    <row r="223" spans="12:16" ht="15" hidden="1" thickBot="1">
      <c r="L223" s="180" t="s">
        <v>204</v>
      </c>
      <c r="M223" s="8" t="s">
        <v>325</v>
      </c>
      <c r="N223" s="180" t="s">
        <v>330</v>
      </c>
      <c r="O223" s="48">
        <v>0.58415686274509804</v>
      </c>
      <c r="P223" s="53"/>
    </row>
    <row r="224" spans="12:16" ht="23.4" hidden="1" thickBot="1">
      <c r="L224" s="180" t="s">
        <v>204</v>
      </c>
      <c r="M224" s="8" t="s">
        <v>325</v>
      </c>
      <c r="N224" s="180" t="s">
        <v>331</v>
      </c>
      <c r="O224" s="48">
        <v>0.66448366013071902</v>
      </c>
      <c r="P224" s="53"/>
    </row>
    <row r="225" spans="12:16" ht="23.4" hidden="1" thickBot="1">
      <c r="L225" s="180" t="s">
        <v>204</v>
      </c>
      <c r="M225" s="8" t="s">
        <v>325</v>
      </c>
      <c r="N225" s="180" t="s">
        <v>332</v>
      </c>
      <c r="O225" s="48">
        <v>0.70792810457516331</v>
      </c>
      <c r="P225" s="53"/>
    </row>
    <row r="226" spans="12:16" ht="15" hidden="1" thickBot="1">
      <c r="L226" s="180" t="s">
        <v>204</v>
      </c>
      <c r="M226" s="8" t="s">
        <v>325</v>
      </c>
      <c r="N226" s="180" t="s">
        <v>333</v>
      </c>
      <c r="O226" s="48">
        <v>0.31845098039215691</v>
      </c>
      <c r="P226" s="53"/>
    </row>
    <row r="227" spans="12:16" ht="23.4" hidden="1" thickBot="1">
      <c r="L227" s="180" t="s">
        <v>204</v>
      </c>
      <c r="M227" s="8" t="s">
        <v>325</v>
      </c>
      <c r="N227" s="180" t="s">
        <v>334</v>
      </c>
      <c r="O227" s="48">
        <v>0.6521568627450981</v>
      </c>
      <c r="P227" s="53"/>
    </row>
    <row r="228" spans="12:16" ht="15" hidden="1" thickBot="1">
      <c r="L228" s="356" t="s">
        <v>204</v>
      </c>
      <c r="M228" s="376" t="s">
        <v>325</v>
      </c>
      <c r="N228" s="356" t="s">
        <v>335</v>
      </c>
      <c r="O228" s="377">
        <v>0.69186928104575163</v>
      </c>
      <c r="P228" s="53"/>
    </row>
    <row r="229" spans="12:16" ht="15" hidden="1" thickBot="1">
      <c r="L229" s="180" t="s">
        <v>204</v>
      </c>
      <c r="M229" s="8" t="s">
        <v>325</v>
      </c>
      <c r="N229" s="180" t="s">
        <v>336</v>
      </c>
      <c r="O229" s="48">
        <v>0.5883202614379085</v>
      </c>
      <c r="P229" s="53"/>
    </row>
    <row r="230" spans="12:16" ht="23.4" hidden="1" thickBot="1">
      <c r="L230" s="180" t="s">
        <v>204</v>
      </c>
      <c r="M230" s="8" t="s">
        <v>325</v>
      </c>
      <c r="N230" s="180" t="s">
        <v>337</v>
      </c>
      <c r="O230" s="48">
        <v>0.21599346405228759</v>
      </c>
      <c r="P230" s="53"/>
    </row>
    <row r="231" spans="12:16" ht="23.4" hidden="1" thickBot="1">
      <c r="L231" s="180" t="s">
        <v>204</v>
      </c>
      <c r="M231" s="8" t="s">
        <v>325</v>
      </c>
      <c r="N231" s="180" t="s">
        <v>314</v>
      </c>
      <c r="O231" s="48">
        <v>0.68518300653594766</v>
      </c>
      <c r="P231" s="53"/>
    </row>
    <row r="232" spans="12:16" ht="23.4" hidden="1" thickBot="1">
      <c r="L232" s="180" t="s">
        <v>204</v>
      </c>
      <c r="M232" s="8" t="s">
        <v>116</v>
      </c>
      <c r="N232" s="180" t="s">
        <v>326</v>
      </c>
      <c r="O232" s="48">
        <v>0.62936601307189544</v>
      </c>
      <c r="P232" s="53"/>
    </row>
    <row r="233" spans="12:16" ht="15" hidden="1" thickBot="1">
      <c r="L233" s="180" t="s">
        <v>204</v>
      </c>
      <c r="M233" s="8" t="s">
        <v>116</v>
      </c>
      <c r="N233" s="180" t="s">
        <v>327</v>
      </c>
      <c r="O233" s="48">
        <v>0.39298692810457519</v>
      </c>
      <c r="P233" s="53"/>
    </row>
    <row r="234" spans="12:16" ht="23.4" hidden="1" thickBot="1">
      <c r="L234" s="180" t="s">
        <v>204</v>
      </c>
      <c r="M234" s="8" t="s">
        <v>116</v>
      </c>
      <c r="N234" s="180" t="s">
        <v>328</v>
      </c>
      <c r="O234" s="48">
        <v>0.56326797385620908</v>
      </c>
      <c r="P234" s="53"/>
    </row>
    <row r="235" spans="12:16" ht="23.4" hidden="1" thickBot="1">
      <c r="L235" s="180" t="s">
        <v>204</v>
      </c>
      <c r="M235" s="8" t="s">
        <v>116</v>
      </c>
      <c r="N235" s="180" t="s">
        <v>329</v>
      </c>
      <c r="O235" s="48">
        <v>0.68003921568627446</v>
      </c>
      <c r="P235" s="53"/>
    </row>
    <row r="236" spans="12:16" ht="15" hidden="1" thickBot="1">
      <c r="L236" s="180" t="s">
        <v>204</v>
      </c>
      <c r="M236" s="8" t="s">
        <v>116</v>
      </c>
      <c r="N236" s="180" t="s">
        <v>330</v>
      </c>
      <c r="O236" s="48">
        <v>0.54915686274509801</v>
      </c>
      <c r="P236" s="53"/>
    </row>
    <row r="237" spans="12:16" ht="23.4" hidden="1" thickBot="1">
      <c r="L237" s="180" t="s">
        <v>204</v>
      </c>
      <c r="M237" s="8" t="s">
        <v>116</v>
      </c>
      <c r="N237" s="180" t="s">
        <v>331</v>
      </c>
      <c r="O237" s="48">
        <v>0.62206535947712416</v>
      </c>
      <c r="P237" s="53"/>
    </row>
    <row r="238" spans="12:16" ht="23.4" hidden="1" thickBot="1">
      <c r="L238" s="180" t="s">
        <v>204</v>
      </c>
      <c r="M238" s="8" t="s">
        <v>116</v>
      </c>
      <c r="N238" s="180" t="s">
        <v>332</v>
      </c>
      <c r="O238" s="48">
        <v>0.6436732026143791</v>
      </c>
      <c r="P238" s="53"/>
    </row>
    <row r="239" spans="12:16" ht="15" hidden="1" thickBot="1">
      <c r="L239" s="180" t="s">
        <v>204</v>
      </c>
      <c r="M239" s="8" t="s">
        <v>116</v>
      </c>
      <c r="N239" s="180" t="s">
        <v>333</v>
      </c>
      <c r="O239" s="48">
        <v>0.32053594771241828</v>
      </c>
      <c r="P239" s="53"/>
    </row>
    <row r="240" spans="12:16" ht="23.4" hidden="1" thickBot="1">
      <c r="L240" s="356" t="s">
        <v>204</v>
      </c>
      <c r="M240" s="376" t="s">
        <v>116</v>
      </c>
      <c r="N240" s="356" t="s">
        <v>334</v>
      </c>
      <c r="O240" s="377">
        <v>0.61352941176470588</v>
      </c>
      <c r="P240" s="53"/>
    </row>
    <row r="241" spans="12:16" ht="15" hidden="1" thickBot="1">
      <c r="L241" s="180" t="s">
        <v>204</v>
      </c>
      <c r="M241" s="8" t="s">
        <v>116</v>
      </c>
      <c r="N241" s="180" t="s">
        <v>335</v>
      </c>
      <c r="O241" s="48">
        <v>0.6332875816993464</v>
      </c>
      <c r="P241" s="53"/>
    </row>
    <row r="242" spans="12:16" ht="15" hidden="1" thickBot="1">
      <c r="L242" s="180" t="s">
        <v>204</v>
      </c>
      <c r="M242" s="8" t="s">
        <v>116</v>
      </c>
      <c r="N242" s="180" t="s">
        <v>336</v>
      </c>
      <c r="O242" s="48">
        <v>0.53194771241830074</v>
      </c>
      <c r="P242" s="53"/>
    </row>
    <row r="243" spans="12:16" ht="23.4" hidden="1" thickBot="1">
      <c r="L243" s="180" t="s">
        <v>204</v>
      </c>
      <c r="M243" s="8" t="s">
        <v>116</v>
      </c>
      <c r="N243" s="180" t="s">
        <v>337</v>
      </c>
      <c r="O243" s="48">
        <v>0.22115032679738564</v>
      </c>
      <c r="P243" s="53"/>
    </row>
    <row r="244" spans="12:16" ht="23.4" hidden="1" thickBot="1">
      <c r="L244" s="180" t="s">
        <v>204</v>
      </c>
      <c r="M244" s="8" t="s">
        <v>116</v>
      </c>
      <c r="N244" s="180" t="s">
        <v>314</v>
      </c>
      <c r="O244" s="48">
        <v>0.62809150326797381</v>
      </c>
      <c r="P244" s="53"/>
    </row>
    <row r="245" spans="12:16" ht="23.4" hidden="1" thickBot="1">
      <c r="L245" s="180" t="s">
        <v>204</v>
      </c>
      <c r="M245" s="8" t="s">
        <v>119</v>
      </c>
      <c r="N245" s="180" t="s">
        <v>326</v>
      </c>
      <c r="O245" s="48">
        <v>0.62151633986928101</v>
      </c>
      <c r="P245" s="53"/>
    </row>
    <row r="246" spans="12:16" ht="15" hidden="1" thickBot="1">
      <c r="L246" s="180" t="s">
        <v>204</v>
      </c>
      <c r="M246" s="8" t="s">
        <v>119</v>
      </c>
      <c r="N246" s="180" t="s">
        <v>327</v>
      </c>
      <c r="O246" s="48">
        <v>0.36696732026143791</v>
      </c>
      <c r="P246" s="53"/>
    </row>
    <row r="247" spans="12:16" ht="23.4" hidden="1" thickBot="1">
      <c r="L247" s="180" t="s">
        <v>204</v>
      </c>
      <c r="M247" s="8" t="s">
        <v>119</v>
      </c>
      <c r="N247" s="180" t="s">
        <v>328</v>
      </c>
      <c r="O247" s="48">
        <v>0.54432026143790846</v>
      </c>
      <c r="P247" s="53"/>
    </row>
    <row r="248" spans="12:16" ht="23.4" hidden="1" thickBot="1">
      <c r="L248" s="180" t="s">
        <v>204</v>
      </c>
      <c r="M248" s="8" t="s">
        <v>119</v>
      </c>
      <c r="N248" s="180" t="s">
        <v>329</v>
      </c>
      <c r="O248" s="48">
        <v>0.69026143790849681</v>
      </c>
      <c r="P248" s="53"/>
    </row>
    <row r="249" spans="12:16" ht="15" hidden="1" thickBot="1">
      <c r="L249" s="180" t="s">
        <v>204</v>
      </c>
      <c r="M249" s="8" t="s">
        <v>119</v>
      </c>
      <c r="N249" s="180" t="s">
        <v>330</v>
      </c>
      <c r="O249" s="48">
        <v>0.52036601307189545</v>
      </c>
      <c r="P249" s="53"/>
    </row>
    <row r="250" spans="12:16" ht="23.4" hidden="1" thickBot="1">
      <c r="L250" s="180" t="s">
        <v>204</v>
      </c>
      <c r="M250" s="8" t="s">
        <v>119</v>
      </c>
      <c r="N250" s="180" t="s">
        <v>331</v>
      </c>
      <c r="O250" s="48">
        <v>0.61819607843137248</v>
      </c>
      <c r="P250" s="53"/>
    </row>
    <row r="251" spans="12:16" ht="23.4" hidden="1" thickBot="1">
      <c r="L251" s="180" t="s">
        <v>204</v>
      </c>
      <c r="M251" s="8" t="s">
        <v>119</v>
      </c>
      <c r="N251" s="180" t="s">
        <v>332</v>
      </c>
      <c r="O251" s="48">
        <v>0.65363398692810459</v>
      </c>
      <c r="P251" s="53"/>
    </row>
    <row r="252" spans="12:16" ht="15" hidden="1" thickBot="1">
      <c r="L252" s="356" t="s">
        <v>204</v>
      </c>
      <c r="M252" s="376" t="s">
        <v>119</v>
      </c>
      <c r="N252" s="356" t="s">
        <v>333</v>
      </c>
      <c r="O252" s="377">
        <v>0.2921111111111111</v>
      </c>
      <c r="P252" s="53"/>
    </row>
    <row r="253" spans="12:16" ht="23.4" hidden="1" thickBot="1">
      <c r="L253" s="180" t="s">
        <v>204</v>
      </c>
      <c r="M253" s="8" t="s">
        <v>119</v>
      </c>
      <c r="N253" s="180" t="s">
        <v>334</v>
      </c>
      <c r="O253" s="48">
        <v>0.6075620915032679</v>
      </c>
      <c r="P253" s="53"/>
    </row>
    <row r="254" spans="12:16" ht="15" hidden="1" thickBot="1">
      <c r="L254" s="180" t="s">
        <v>204</v>
      </c>
      <c r="M254" s="8" t="s">
        <v>119</v>
      </c>
      <c r="N254" s="180" t="s">
        <v>335</v>
      </c>
      <c r="O254" s="48">
        <v>0.63832679738562081</v>
      </c>
      <c r="P254" s="53"/>
    </row>
    <row r="255" spans="12:16" ht="15" hidden="1" thickBot="1">
      <c r="L255" s="180" t="s">
        <v>204</v>
      </c>
      <c r="M255" s="8" t="s">
        <v>119</v>
      </c>
      <c r="N255" s="180" t="s">
        <v>336</v>
      </c>
      <c r="O255" s="48">
        <v>0.53869281045751627</v>
      </c>
      <c r="P255" s="53"/>
    </row>
    <row r="256" spans="12:16" ht="23.4" hidden="1" thickBot="1">
      <c r="L256" s="180" t="s">
        <v>204</v>
      </c>
      <c r="M256" s="8" t="s">
        <v>119</v>
      </c>
      <c r="N256" s="180" t="s">
        <v>337</v>
      </c>
      <c r="O256" s="48">
        <v>0.20447058823529415</v>
      </c>
      <c r="P256" s="53"/>
    </row>
    <row r="257" spans="12:16" ht="23.4" hidden="1" thickBot="1">
      <c r="L257" s="180" t="s">
        <v>204</v>
      </c>
      <c r="M257" s="8" t="s">
        <v>119</v>
      </c>
      <c r="N257" s="180" t="s">
        <v>314</v>
      </c>
      <c r="O257" s="48">
        <v>0.63223529411764712</v>
      </c>
      <c r="P257" s="53"/>
    </row>
    <row r="258" spans="12:16" ht="23.4" hidden="1" thickBot="1">
      <c r="L258" s="180" t="s">
        <v>204</v>
      </c>
      <c r="M258" s="8" t="s">
        <v>117</v>
      </c>
      <c r="N258" s="180" t="s">
        <v>326</v>
      </c>
      <c r="O258" s="48">
        <v>0.64013071895424845</v>
      </c>
      <c r="P258" s="53"/>
    </row>
    <row r="259" spans="12:16" ht="15" hidden="1" thickBot="1">
      <c r="L259" s="180" t="s">
        <v>204</v>
      </c>
      <c r="M259" s="8" t="s">
        <v>117</v>
      </c>
      <c r="N259" s="180" t="s">
        <v>327</v>
      </c>
      <c r="O259" s="48">
        <v>0.44394771241830061</v>
      </c>
      <c r="P259" s="53"/>
    </row>
    <row r="260" spans="12:16" ht="23.4" hidden="1" thickBot="1">
      <c r="L260" s="180" t="s">
        <v>204</v>
      </c>
      <c r="M260" s="8" t="s">
        <v>117</v>
      </c>
      <c r="N260" s="180" t="s">
        <v>328</v>
      </c>
      <c r="O260" s="48">
        <v>0.58447712418300657</v>
      </c>
      <c r="P260" s="53"/>
    </row>
    <row r="261" spans="12:16" ht="23.4" hidden="1" thickBot="1">
      <c r="L261" s="180" t="s">
        <v>204</v>
      </c>
      <c r="M261" s="8" t="s">
        <v>117</v>
      </c>
      <c r="N261" s="180" t="s">
        <v>329</v>
      </c>
      <c r="O261" s="48">
        <v>0.68738562091503264</v>
      </c>
      <c r="P261" s="53"/>
    </row>
    <row r="262" spans="12:16" ht="15" hidden="1" thickBot="1">
      <c r="L262" s="180" t="s">
        <v>204</v>
      </c>
      <c r="M262" s="8" t="s">
        <v>117</v>
      </c>
      <c r="N262" s="180" t="s">
        <v>330</v>
      </c>
      <c r="O262" s="48">
        <v>0.57145098039215692</v>
      </c>
      <c r="P262" s="53"/>
    </row>
    <row r="263" spans="12:16" ht="22.8" hidden="1">
      <c r="L263" s="182" t="s">
        <v>204</v>
      </c>
      <c r="M263" s="222" t="s">
        <v>117</v>
      </c>
      <c r="N263" s="182" t="s">
        <v>331</v>
      </c>
      <c r="O263" s="183">
        <v>0.63888888888888884</v>
      </c>
      <c r="P263" s="53"/>
    </row>
    <row r="264" spans="12:16" ht="23.4" hidden="1" thickBot="1">
      <c r="L264" s="356" t="s">
        <v>204</v>
      </c>
      <c r="M264" s="376" t="s">
        <v>117</v>
      </c>
      <c r="N264" s="356" t="s">
        <v>332</v>
      </c>
      <c r="O264" s="377">
        <v>0.65829411764705881</v>
      </c>
    </row>
    <row r="265" spans="12:16" hidden="1">
      <c r="L265" s="304" t="s">
        <v>204</v>
      </c>
      <c r="M265" s="307" t="s">
        <v>117</v>
      </c>
      <c r="N265" s="304" t="s">
        <v>333</v>
      </c>
      <c r="O265" s="310">
        <v>0.370640522875817</v>
      </c>
    </row>
    <row r="266" spans="12:16" ht="22.8" hidden="1">
      <c r="L266" s="305" t="s">
        <v>204</v>
      </c>
      <c r="M266" s="308" t="s">
        <v>117</v>
      </c>
      <c r="N266" s="305" t="s">
        <v>334</v>
      </c>
      <c r="O266" s="311">
        <v>0.62587581699346406</v>
      </c>
    </row>
    <row r="267" spans="12:16" hidden="1">
      <c r="L267" s="305" t="s">
        <v>204</v>
      </c>
      <c r="M267" s="308" t="s">
        <v>117</v>
      </c>
      <c r="N267" s="305" t="s">
        <v>335</v>
      </c>
      <c r="O267" s="311">
        <v>0.65557516339869293</v>
      </c>
    </row>
    <row r="268" spans="12:16" hidden="1">
      <c r="L268" s="305" t="s">
        <v>204</v>
      </c>
      <c r="M268" s="308" t="s">
        <v>117</v>
      </c>
      <c r="N268" s="305" t="s">
        <v>336</v>
      </c>
      <c r="O268" s="311">
        <v>0.56062745098039224</v>
      </c>
    </row>
    <row r="269" spans="12:16" ht="22.8" hidden="1">
      <c r="L269" s="305" t="s">
        <v>204</v>
      </c>
      <c r="M269" s="308" t="s">
        <v>117</v>
      </c>
      <c r="N269" s="305" t="s">
        <v>337</v>
      </c>
      <c r="O269" s="311">
        <v>0.26081699346405229</v>
      </c>
    </row>
    <row r="270" spans="12:16" ht="22.8" hidden="1">
      <c r="L270" s="305" t="s">
        <v>204</v>
      </c>
      <c r="M270" s="308" t="s">
        <v>117</v>
      </c>
      <c r="N270" s="305" t="s">
        <v>314</v>
      </c>
      <c r="O270" s="311">
        <v>0.64981045751633992</v>
      </c>
    </row>
    <row r="271" spans="12:16" ht="22.8" hidden="1">
      <c r="L271" s="305" t="s">
        <v>204</v>
      </c>
      <c r="M271" s="308" t="s">
        <v>118</v>
      </c>
      <c r="N271" s="305" t="s">
        <v>326</v>
      </c>
      <c r="O271" s="311">
        <v>0.65250326797385616</v>
      </c>
    </row>
    <row r="272" spans="12:16" hidden="1">
      <c r="L272" s="305" t="s">
        <v>204</v>
      </c>
      <c r="M272" s="308" t="s">
        <v>118</v>
      </c>
      <c r="N272" s="305" t="s">
        <v>327</v>
      </c>
      <c r="O272" s="311">
        <v>0.38948366013071894</v>
      </c>
    </row>
    <row r="273" spans="12:15" ht="22.8" hidden="1">
      <c r="L273" s="305" t="s">
        <v>204</v>
      </c>
      <c r="M273" s="308" t="s">
        <v>118</v>
      </c>
      <c r="N273" s="305" t="s">
        <v>328</v>
      </c>
      <c r="O273" s="311">
        <v>0.57191503267973864</v>
      </c>
    </row>
    <row r="274" spans="12:15" ht="22.8" hidden="1">
      <c r="L274" s="305" t="s">
        <v>204</v>
      </c>
      <c r="M274" s="308" t="s">
        <v>118</v>
      </c>
      <c r="N274" s="305" t="s">
        <v>329</v>
      </c>
      <c r="O274" s="311">
        <v>0.72637254901960779</v>
      </c>
    </row>
    <row r="275" spans="12:15" hidden="1">
      <c r="L275" s="305" t="s">
        <v>204</v>
      </c>
      <c r="M275" s="308" t="s">
        <v>118</v>
      </c>
      <c r="N275" s="305" t="s">
        <v>330</v>
      </c>
      <c r="O275" s="311">
        <v>0.56507189542483649</v>
      </c>
    </row>
    <row r="276" spans="12:15" ht="22.8" hidden="1">
      <c r="L276" s="373" t="s">
        <v>204</v>
      </c>
      <c r="M276" s="374" t="s">
        <v>118</v>
      </c>
      <c r="N276" s="373" t="s">
        <v>331</v>
      </c>
      <c r="O276" s="375">
        <v>0.64593464052287586</v>
      </c>
    </row>
    <row r="277" spans="12:15" ht="22.8" hidden="1">
      <c r="L277" s="305" t="s">
        <v>204</v>
      </c>
      <c r="M277" s="308" t="s">
        <v>118</v>
      </c>
      <c r="N277" s="305" t="s">
        <v>332</v>
      </c>
      <c r="O277" s="311">
        <v>0.68572549019607842</v>
      </c>
    </row>
    <row r="278" spans="12:15" hidden="1">
      <c r="L278" s="305" t="s">
        <v>204</v>
      </c>
      <c r="M278" s="308" t="s">
        <v>118</v>
      </c>
      <c r="N278" s="305" t="s">
        <v>333</v>
      </c>
      <c r="O278" s="311">
        <v>0.30519607843137259</v>
      </c>
    </row>
    <row r="279" spans="12:15" ht="22.8" hidden="1">
      <c r="L279" s="305" t="s">
        <v>204</v>
      </c>
      <c r="M279" s="308" t="s">
        <v>118</v>
      </c>
      <c r="N279" s="305" t="s">
        <v>334</v>
      </c>
      <c r="O279" s="311">
        <v>0.63615032679738559</v>
      </c>
    </row>
    <row r="280" spans="12:15" hidden="1">
      <c r="L280" s="305" t="s">
        <v>204</v>
      </c>
      <c r="M280" s="308" t="s">
        <v>118</v>
      </c>
      <c r="N280" s="305" t="s">
        <v>335</v>
      </c>
      <c r="O280" s="311">
        <v>0.67317647058823527</v>
      </c>
    </row>
    <row r="281" spans="12:15" hidden="1">
      <c r="L281" s="305" t="s">
        <v>204</v>
      </c>
      <c r="M281" s="308" t="s">
        <v>118</v>
      </c>
      <c r="N281" s="305" t="s">
        <v>336</v>
      </c>
      <c r="O281" s="311">
        <v>0.57957516339869286</v>
      </c>
    </row>
    <row r="282" spans="12:15" ht="22.8" hidden="1">
      <c r="L282" s="305" t="s">
        <v>204</v>
      </c>
      <c r="M282" s="308" t="s">
        <v>118</v>
      </c>
      <c r="N282" s="305" t="s">
        <v>337</v>
      </c>
      <c r="O282" s="311">
        <v>0.20683660130718953</v>
      </c>
    </row>
    <row r="283" spans="12:15" ht="22.8" hidden="1">
      <c r="L283" s="305" t="s">
        <v>204</v>
      </c>
      <c r="M283" s="308" t="s">
        <v>118</v>
      </c>
      <c r="N283" s="305" t="s">
        <v>314</v>
      </c>
      <c r="O283" s="311">
        <v>0.6690130718954248</v>
      </c>
    </row>
    <row r="284" spans="12:15" ht="22.8" hidden="1">
      <c r="L284" s="305" t="s">
        <v>209</v>
      </c>
      <c r="M284" s="308" t="s">
        <v>325</v>
      </c>
      <c r="N284" s="305" t="s">
        <v>326</v>
      </c>
      <c r="O284" s="311">
        <v>0.89941176470588236</v>
      </c>
    </row>
    <row r="285" spans="12:15" hidden="1">
      <c r="L285" s="305" t="s">
        <v>209</v>
      </c>
      <c r="M285" s="308" t="s">
        <v>325</v>
      </c>
      <c r="N285" s="305" t="s">
        <v>327</v>
      </c>
      <c r="O285" s="311">
        <v>0.41226470588235292</v>
      </c>
    </row>
    <row r="286" spans="12:15" ht="22.8" hidden="1">
      <c r="L286" s="305" t="s">
        <v>209</v>
      </c>
      <c r="M286" s="308" t="s">
        <v>325</v>
      </c>
      <c r="N286" s="305" t="s">
        <v>328</v>
      </c>
      <c r="O286" s="311">
        <v>0.88533333333333342</v>
      </c>
    </row>
    <row r="287" spans="12:15" ht="22.8" hidden="1">
      <c r="L287" s="305" t="s">
        <v>209</v>
      </c>
      <c r="M287" s="308" t="s">
        <v>325</v>
      </c>
      <c r="N287" s="305" t="s">
        <v>329</v>
      </c>
      <c r="O287" s="311">
        <v>0.93239215686274513</v>
      </c>
    </row>
    <row r="288" spans="12:15" hidden="1">
      <c r="L288" s="373" t="s">
        <v>209</v>
      </c>
      <c r="M288" s="374" t="s">
        <v>325</v>
      </c>
      <c r="N288" s="373" t="s">
        <v>330</v>
      </c>
      <c r="O288" s="375">
        <v>0.89488235294117646</v>
      </c>
    </row>
    <row r="289" spans="12:15" ht="22.8" hidden="1">
      <c r="L289" s="305" t="s">
        <v>209</v>
      </c>
      <c r="M289" s="308" t="s">
        <v>325</v>
      </c>
      <c r="N289" s="305" t="s">
        <v>331</v>
      </c>
      <c r="O289" s="311">
        <v>0.87922549019607843</v>
      </c>
    </row>
    <row r="290" spans="12:15" ht="22.8" hidden="1">
      <c r="L290" s="305" t="s">
        <v>209</v>
      </c>
      <c r="M290" s="308" t="s">
        <v>325</v>
      </c>
      <c r="N290" s="305" t="s">
        <v>332</v>
      </c>
      <c r="O290" s="311">
        <v>0.93376470588235294</v>
      </c>
    </row>
    <row r="291" spans="12:15" hidden="1">
      <c r="L291" s="305" t="s">
        <v>209</v>
      </c>
      <c r="M291" s="308" t="s">
        <v>325</v>
      </c>
      <c r="N291" s="305" t="s">
        <v>333</v>
      </c>
      <c r="O291" s="311">
        <v>0.91169607843137257</v>
      </c>
    </row>
    <row r="292" spans="12:15" ht="22.8" hidden="1">
      <c r="L292" s="305" t="s">
        <v>209</v>
      </c>
      <c r="M292" s="308" t="s">
        <v>325</v>
      </c>
      <c r="N292" s="305" t="s">
        <v>334</v>
      </c>
      <c r="O292" s="311">
        <v>0.84343137254901956</v>
      </c>
    </row>
    <row r="293" spans="12:15" hidden="1">
      <c r="L293" s="305" t="s">
        <v>209</v>
      </c>
      <c r="M293" s="308" t="s">
        <v>325</v>
      </c>
      <c r="N293" s="305" t="s">
        <v>335</v>
      </c>
      <c r="O293" s="311">
        <v>0.92021568627450978</v>
      </c>
    </row>
    <row r="294" spans="12:15" hidden="1">
      <c r="L294" s="305" t="s">
        <v>209</v>
      </c>
      <c r="M294" s="308" t="s">
        <v>325</v>
      </c>
      <c r="N294" s="305" t="s">
        <v>336</v>
      </c>
      <c r="O294" s="311">
        <v>0.92315686274509801</v>
      </c>
    </row>
    <row r="295" spans="12:15" ht="22.8" hidden="1">
      <c r="L295" s="305" t="s">
        <v>209</v>
      </c>
      <c r="M295" s="308" t="s">
        <v>325</v>
      </c>
      <c r="N295" s="305" t="s">
        <v>337</v>
      </c>
      <c r="O295" s="311">
        <v>0.92933333333333334</v>
      </c>
    </row>
    <row r="296" spans="12:15" ht="22.8" hidden="1">
      <c r="L296" s="305" t="s">
        <v>209</v>
      </c>
      <c r="M296" s="308" t="s">
        <v>325</v>
      </c>
      <c r="N296" s="305" t="s">
        <v>314</v>
      </c>
      <c r="O296" s="311">
        <v>0.8998235294117648</v>
      </c>
    </row>
    <row r="297" spans="12:15" ht="22.8" hidden="1">
      <c r="L297" s="305" t="s">
        <v>209</v>
      </c>
      <c r="M297" s="308" t="s">
        <v>116</v>
      </c>
      <c r="N297" s="305" t="s">
        <v>326</v>
      </c>
      <c r="O297" s="311">
        <v>0.91665686274509806</v>
      </c>
    </row>
    <row r="298" spans="12:15" hidden="1">
      <c r="L298" s="305" t="s">
        <v>209</v>
      </c>
      <c r="M298" s="308" t="s">
        <v>116</v>
      </c>
      <c r="N298" s="305" t="s">
        <v>327</v>
      </c>
      <c r="O298" s="311">
        <v>0.46809803921568632</v>
      </c>
    </row>
    <row r="299" spans="12:15" ht="22.8" hidden="1">
      <c r="L299" s="305" t="s">
        <v>209</v>
      </c>
      <c r="M299" s="308" t="s">
        <v>116</v>
      </c>
      <c r="N299" s="305" t="s">
        <v>328</v>
      </c>
      <c r="O299" s="311">
        <v>0.8675686274509804</v>
      </c>
    </row>
    <row r="300" spans="12:15" ht="22.8" hidden="1">
      <c r="L300" s="373" t="s">
        <v>209</v>
      </c>
      <c r="M300" s="374" t="s">
        <v>116</v>
      </c>
      <c r="N300" s="373" t="s">
        <v>329</v>
      </c>
      <c r="O300" s="375">
        <v>0.95006862745098042</v>
      </c>
    </row>
    <row r="301" spans="12:15" hidden="1">
      <c r="L301" s="305" t="s">
        <v>209</v>
      </c>
      <c r="M301" s="308" t="s">
        <v>116</v>
      </c>
      <c r="N301" s="305" t="s">
        <v>330</v>
      </c>
      <c r="O301" s="311">
        <v>0.92796078431372553</v>
      </c>
    </row>
    <row r="302" spans="12:15" ht="22.8" hidden="1">
      <c r="L302" s="305" t="s">
        <v>209</v>
      </c>
      <c r="M302" s="308" t="s">
        <v>116</v>
      </c>
      <c r="N302" s="305" t="s">
        <v>331</v>
      </c>
      <c r="O302" s="311">
        <v>0.87902941176470584</v>
      </c>
    </row>
    <row r="303" spans="12:15" ht="22.8" hidden="1">
      <c r="L303" s="305" t="s">
        <v>209</v>
      </c>
      <c r="M303" s="308" t="s">
        <v>116</v>
      </c>
      <c r="N303" s="305" t="s">
        <v>332</v>
      </c>
      <c r="O303" s="311">
        <v>0.95415686274509803</v>
      </c>
    </row>
    <row r="304" spans="12:15" hidden="1">
      <c r="L304" s="305" t="s">
        <v>209</v>
      </c>
      <c r="M304" s="308" t="s">
        <v>116</v>
      </c>
      <c r="N304" s="305" t="s">
        <v>333</v>
      </c>
      <c r="O304" s="311">
        <v>0.94685294117647056</v>
      </c>
    </row>
    <row r="305" spans="12:15" ht="22.8" hidden="1">
      <c r="L305" s="305" t="s">
        <v>209</v>
      </c>
      <c r="M305" s="308" t="s">
        <v>116</v>
      </c>
      <c r="N305" s="305" t="s">
        <v>334</v>
      </c>
      <c r="O305" s="311">
        <v>0.82241176470588229</v>
      </c>
    </row>
    <row r="306" spans="12:15" hidden="1">
      <c r="L306" s="305" t="s">
        <v>209</v>
      </c>
      <c r="M306" s="308" t="s">
        <v>116</v>
      </c>
      <c r="N306" s="305" t="s">
        <v>335</v>
      </c>
      <c r="O306" s="311">
        <v>0.95098039215686281</v>
      </c>
    </row>
    <row r="307" spans="12:15" hidden="1">
      <c r="L307" s="305" t="s">
        <v>209</v>
      </c>
      <c r="M307" s="308" t="s">
        <v>116</v>
      </c>
      <c r="N307" s="305" t="s">
        <v>336</v>
      </c>
      <c r="O307" s="311">
        <v>0.94827450980392158</v>
      </c>
    </row>
    <row r="308" spans="12:15" ht="22.8" hidden="1">
      <c r="L308" s="305" t="s">
        <v>209</v>
      </c>
      <c r="M308" s="308" t="s">
        <v>116</v>
      </c>
      <c r="N308" s="305" t="s">
        <v>337</v>
      </c>
      <c r="O308" s="311">
        <v>0.95062745098039214</v>
      </c>
    </row>
    <row r="309" spans="12:15" ht="22.8" hidden="1">
      <c r="L309" s="305" t="s">
        <v>209</v>
      </c>
      <c r="M309" s="308" t="s">
        <v>116</v>
      </c>
      <c r="N309" s="305" t="s">
        <v>314</v>
      </c>
      <c r="O309" s="311">
        <v>0.94432352941176478</v>
      </c>
    </row>
    <row r="310" spans="12:15" ht="22.8" hidden="1">
      <c r="L310" s="305" t="s">
        <v>209</v>
      </c>
      <c r="M310" s="308" t="s">
        <v>119</v>
      </c>
      <c r="N310" s="305" t="s">
        <v>326</v>
      </c>
      <c r="O310" s="311">
        <v>0.94080392156862735</v>
      </c>
    </row>
    <row r="311" spans="12:15" hidden="1">
      <c r="L311" s="305" t="s">
        <v>209</v>
      </c>
      <c r="M311" s="308" t="s">
        <v>119</v>
      </c>
      <c r="N311" s="305" t="s">
        <v>327</v>
      </c>
      <c r="O311" s="311">
        <v>0.44442156862745097</v>
      </c>
    </row>
    <row r="312" spans="12:15" ht="22.8" hidden="1">
      <c r="L312" s="373" t="s">
        <v>209</v>
      </c>
      <c r="M312" s="374" t="s">
        <v>119</v>
      </c>
      <c r="N312" s="373" t="s">
        <v>328</v>
      </c>
      <c r="O312" s="375">
        <v>0.90593137254901956</v>
      </c>
    </row>
    <row r="313" spans="12:15" ht="22.8" hidden="1">
      <c r="L313" s="305" t="s">
        <v>209</v>
      </c>
      <c r="M313" s="308" t="s">
        <v>119</v>
      </c>
      <c r="N313" s="305" t="s">
        <v>329</v>
      </c>
      <c r="O313" s="311">
        <v>0.96616666666666662</v>
      </c>
    </row>
    <row r="314" spans="12:15" hidden="1">
      <c r="L314" s="305" t="s">
        <v>209</v>
      </c>
      <c r="M314" s="308" t="s">
        <v>119</v>
      </c>
      <c r="N314" s="305" t="s">
        <v>330</v>
      </c>
      <c r="O314" s="311">
        <v>0.91365686274509805</v>
      </c>
    </row>
    <row r="315" spans="12:15" ht="22.8" hidden="1">
      <c r="L315" s="305" t="s">
        <v>209</v>
      </c>
      <c r="M315" s="308" t="s">
        <v>119</v>
      </c>
      <c r="N315" s="305" t="s">
        <v>331</v>
      </c>
      <c r="O315" s="311">
        <v>0.91376470588235292</v>
      </c>
    </row>
    <row r="316" spans="12:15" ht="22.8" hidden="1">
      <c r="L316" s="305" t="s">
        <v>209</v>
      </c>
      <c r="M316" s="308" t="s">
        <v>119</v>
      </c>
      <c r="N316" s="305" t="s">
        <v>332</v>
      </c>
      <c r="O316" s="311">
        <v>0.96983333333333333</v>
      </c>
    </row>
    <row r="317" spans="12:15" hidden="1">
      <c r="L317" s="305" t="s">
        <v>209</v>
      </c>
      <c r="M317" s="308" t="s">
        <v>119</v>
      </c>
      <c r="N317" s="305" t="s">
        <v>333</v>
      </c>
      <c r="O317" s="311">
        <v>0.90949999999999998</v>
      </c>
    </row>
    <row r="318" spans="12:15" ht="22.8" hidden="1">
      <c r="L318" s="305" t="s">
        <v>209</v>
      </c>
      <c r="M318" s="308" t="s">
        <v>119</v>
      </c>
      <c r="N318" s="305" t="s">
        <v>334</v>
      </c>
      <c r="O318" s="311">
        <v>0.83676470588235297</v>
      </c>
    </row>
    <row r="319" spans="12:15" hidden="1">
      <c r="L319" s="305" t="s">
        <v>209</v>
      </c>
      <c r="M319" s="308" t="s">
        <v>119</v>
      </c>
      <c r="N319" s="305" t="s">
        <v>335</v>
      </c>
      <c r="O319" s="311">
        <v>0.92104901960784313</v>
      </c>
    </row>
    <row r="320" spans="12:15" hidden="1">
      <c r="L320" s="305" t="s">
        <v>209</v>
      </c>
      <c r="M320" s="308" t="s">
        <v>119</v>
      </c>
      <c r="N320" s="305" t="s">
        <v>336</v>
      </c>
      <c r="O320" s="311">
        <v>0.92646078431372547</v>
      </c>
    </row>
    <row r="321" spans="12:15" ht="22.8" hidden="1">
      <c r="L321" s="305" t="s">
        <v>209</v>
      </c>
      <c r="M321" s="308" t="s">
        <v>119</v>
      </c>
      <c r="N321" s="305" t="s">
        <v>337</v>
      </c>
      <c r="O321" s="311">
        <v>0.93839215686274513</v>
      </c>
    </row>
    <row r="322" spans="12:15" ht="22.8" hidden="1">
      <c r="L322" s="305" t="s">
        <v>209</v>
      </c>
      <c r="M322" s="308" t="s">
        <v>119</v>
      </c>
      <c r="N322" s="305" t="s">
        <v>314</v>
      </c>
      <c r="O322" s="311">
        <v>0.91369607843137257</v>
      </c>
    </row>
    <row r="323" spans="12:15" ht="22.8" hidden="1">
      <c r="L323" s="305" t="s">
        <v>209</v>
      </c>
      <c r="M323" s="308" t="s">
        <v>117</v>
      </c>
      <c r="N323" s="305" t="s">
        <v>326</v>
      </c>
      <c r="O323" s="311">
        <v>0.90424509803921571</v>
      </c>
    </row>
    <row r="324" spans="12:15" hidden="1">
      <c r="L324" s="373" t="s">
        <v>209</v>
      </c>
      <c r="M324" s="374" t="s">
        <v>117</v>
      </c>
      <c r="N324" s="373" t="s">
        <v>327</v>
      </c>
      <c r="O324" s="375">
        <v>0.50347058823529411</v>
      </c>
    </row>
    <row r="325" spans="12:15" ht="22.8" hidden="1">
      <c r="L325" s="305" t="s">
        <v>209</v>
      </c>
      <c r="M325" s="308" t="s">
        <v>117</v>
      </c>
      <c r="N325" s="305" t="s">
        <v>328</v>
      </c>
      <c r="O325" s="311">
        <v>0.85236274509803922</v>
      </c>
    </row>
    <row r="326" spans="12:15" ht="22.8" hidden="1">
      <c r="L326" s="305" t="s">
        <v>209</v>
      </c>
      <c r="M326" s="308" t="s">
        <v>117</v>
      </c>
      <c r="N326" s="305" t="s">
        <v>329</v>
      </c>
      <c r="O326" s="311">
        <v>0.94989215686274509</v>
      </c>
    </row>
    <row r="327" spans="12:15" hidden="1">
      <c r="L327" s="305" t="s">
        <v>209</v>
      </c>
      <c r="M327" s="308" t="s">
        <v>117</v>
      </c>
      <c r="N327" s="305" t="s">
        <v>330</v>
      </c>
      <c r="O327" s="311">
        <v>0.92198039215686278</v>
      </c>
    </row>
    <row r="328" spans="12:15" ht="22.8" hidden="1">
      <c r="L328" s="305" t="s">
        <v>209</v>
      </c>
      <c r="M328" s="308" t="s">
        <v>117</v>
      </c>
      <c r="N328" s="305" t="s">
        <v>331</v>
      </c>
      <c r="O328" s="311">
        <v>0.86625490196078436</v>
      </c>
    </row>
    <row r="329" spans="12:15" ht="22.8" hidden="1">
      <c r="L329" s="305" t="s">
        <v>209</v>
      </c>
      <c r="M329" s="308" t="s">
        <v>117</v>
      </c>
      <c r="N329" s="305" t="s">
        <v>332</v>
      </c>
      <c r="O329" s="311">
        <v>0.95368627450980381</v>
      </c>
    </row>
    <row r="330" spans="12:15" hidden="1">
      <c r="L330" s="305" t="s">
        <v>209</v>
      </c>
      <c r="M330" s="308" t="s">
        <v>117</v>
      </c>
      <c r="N330" s="305" t="s">
        <v>333</v>
      </c>
      <c r="O330" s="311">
        <v>0.93717647058823528</v>
      </c>
    </row>
    <row r="331" spans="12:15" ht="22.8" hidden="1">
      <c r="L331" s="305" t="s">
        <v>209</v>
      </c>
      <c r="M331" s="308" t="s">
        <v>117</v>
      </c>
      <c r="N331" s="305" t="s">
        <v>334</v>
      </c>
      <c r="O331" s="311">
        <v>0.82087254901960782</v>
      </c>
    </row>
    <row r="332" spans="12:15" hidden="1">
      <c r="L332" s="305" t="s">
        <v>209</v>
      </c>
      <c r="M332" s="308" t="s">
        <v>117</v>
      </c>
      <c r="N332" s="305" t="s">
        <v>335</v>
      </c>
      <c r="O332" s="311">
        <v>0.94627450980392158</v>
      </c>
    </row>
    <row r="333" spans="12:15" hidden="1">
      <c r="L333" s="305" t="s">
        <v>209</v>
      </c>
      <c r="M333" s="308" t="s">
        <v>117</v>
      </c>
      <c r="N333" s="305" t="s">
        <v>336</v>
      </c>
      <c r="O333" s="311">
        <v>0.93772549019607843</v>
      </c>
    </row>
    <row r="334" spans="12:15" ht="22.8" hidden="1">
      <c r="L334" s="305" t="s">
        <v>209</v>
      </c>
      <c r="M334" s="308" t="s">
        <v>117</v>
      </c>
      <c r="N334" s="305" t="s">
        <v>337</v>
      </c>
      <c r="O334" s="311">
        <v>0.94258823529411773</v>
      </c>
    </row>
    <row r="335" spans="12:15" ht="22.8" hidden="1">
      <c r="L335" s="305" t="s">
        <v>209</v>
      </c>
      <c r="M335" s="308" t="s">
        <v>117</v>
      </c>
      <c r="N335" s="305" t="s">
        <v>314</v>
      </c>
      <c r="O335" s="311">
        <v>0.93797058823529411</v>
      </c>
    </row>
    <row r="336" spans="12:15" ht="22.8" hidden="1">
      <c r="L336" s="373" t="s">
        <v>209</v>
      </c>
      <c r="M336" s="374" t="s">
        <v>118</v>
      </c>
      <c r="N336" s="373" t="s">
        <v>326</v>
      </c>
      <c r="O336" s="375">
        <v>0.87985294117647062</v>
      </c>
    </row>
    <row r="337" spans="12:15" hidden="1">
      <c r="L337" s="305" t="s">
        <v>209</v>
      </c>
      <c r="M337" s="308" t="s">
        <v>118</v>
      </c>
      <c r="N337" s="305" t="s">
        <v>327</v>
      </c>
      <c r="O337" s="311">
        <v>0.40901960784313723</v>
      </c>
    </row>
    <row r="338" spans="12:15" ht="22.8" hidden="1">
      <c r="L338" s="305" t="s">
        <v>209</v>
      </c>
      <c r="M338" s="308" t="s">
        <v>118</v>
      </c>
      <c r="N338" s="305" t="s">
        <v>328</v>
      </c>
      <c r="O338" s="311">
        <v>0.84837254901960779</v>
      </c>
    </row>
    <row r="339" spans="12:15" ht="22.8" hidden="1">
      <c r="L339" s="305" t="s">
        <v>209</v>
      </c>
      <c r="M339" s="308" t="s">
        <v>118</v>
      </c>
      <c r="N339" s="305" t="s">
        <v>329</v>
      </c>
      <c r="O339" s="311">
        <v>0.9092058823529412</v>
      </c>
    </row>
    <row r="340" spans="12:15" hidden="1">
      <c r="L340" s="305" t="s">
        <v>209</v>
      </c>
      <c r="M340" s="308" t="s">
        <v>118</v>
      </c>
      <c r="N340" s="305" t="s">
        <v>330</v>
      </c>
      <c r="O340" s="311">
        <v>0.88310784313725488</v>
      </c>
    </row>
    <row r="341" spans="12:15" ht="22.8" hidden="1">
      <c r="L341" s="305" t="s">
        <v>209</v>
      </c>
      <c r="M341" s="308" t="s">
        <v>118</v>
      </c>
      <c r="N341" s="305" t="s">
        <v>331</v>
      </c>
      <c r="O341" s="311">
        <v>0.84802941176470581</v>
      </c>
    </row>
    <row r="342" spans="12:15" ht="22.8" hidden="1">
      <c r="L342" s="305" t="s">
        <v>209</v>
      </c>
      <c r="M342" s="308" t="s">
        <v>118</v>
      </c>
      <c r="N342" s="305" t="s">
        <v>332</v>
      </c>
      <c r="O342" s="311">
        <v>0.92804901960784314</v>
      </c>
    </row>
    <row r="343" spans="12:15" hidden="1">
      <c r="L343" s="305" t="s">
        <v>209</v>
      </c>
      <c r="M343" s="308" t="s">
        <v>118</v>
      </c>
      <c r="N343" s="305" t="s">
        <v>333</v>
      </c>
      <c r="O343" s="311">
        <v>0.89245098039215687</v>
      </c>
    </row>
    <row r="344" spans="12:15" ht="22.8" hidden="1">
      <c r="L344" s="305" t="s">
        <v>209</v>
      </c>
      <c r="M344" s="308" t="s">
        <v>118</v>
      </c>
      <c r="N344" s="305" t="s">
        <v>334</v>
      </c>
      <c r="O344" s="311">
        <v>0.81684313725490199</v>
      </c>
    </row>
    <row r="345" spans="12:15" hidden="1">
      <c r="L345" s="305" t="s">
        <v>209</v>
      </c>
      <c r="M345" s="308" t="s">
        <v>118</v>
      </c>
      <c r="N345" s="305" t="s">
        <v>335</v>
      </c>
      <c r="O345" s="311">
        <v>0.91160784313725496</v>
      </c>
    </row>
    <row r="346" spans="12:15" hidden="1">
      <c r="L346" s="305" t="s">
        <v>209</v>
      </c>
      <c r="M346" s="308" t="s">
        <v>118</v>
      </c>
      <c r="N346" s="305" t="s">
        <v>336</v>
      </c>
      <c r="O346" s="311">
        <v>0.9258725490196078</v>
      </c>
    </row>
    <row r="347" spans="12:15" ht="22.8" hidden="1">
      <c r="L347" s="305" t="s">
        <v>209</v>
      </c>
      <c r="M347" s="308" t="s">
        <v>118</v>
      </c>
      <c r="N347" s="305" t="s">
        <v>337</v>
      </c>
      <c r="O347" s="311">
        <v>0.91730392156862739</v>
      </c>
    </row>
    <row r="348" spans="12:15" ht="22.8" hidden="1">
      <c r="L348" s="373" t="s">
        <v>209</v>
      </c>
      <c r="M348" s="374" t="s">
        <v>118</v>
      </c>
      <c r="N348" s="373" t="s">
        <v>314</v>
      </c>
      <c r="O348" s="375">
        <v>0.8887647058823529</v>
      </c>
    </row>
    <row r="349" spans="12:15" ht="22.8">
      <c r="L349" s="305" t="s">
        <v>211</v>
      </c>
      <c r="M349" s="308" t="s">
        <v>325</v>
      </c>
      <c r="N349" s="305" t="s">
        <v>326</v>
      </c>
      <c r="O349" s="311">
        <v>0.96078431372549011</v>
      </c>
    </row>
    <row r="350" spans="12:15">
      <c r="L350" s="305" t="s">
        <v>211</v>
      </c>
      <c r="M350" s="308" t="s">
        <v>325</v>
      </c>
      <c r="N350" s="305" t="s">
        <v>327</v>
      </c>
      <c r="O350" s="311">
        <v>0.96060924369747891</v>
      </c>
    </row>
    <row r="351" spans="12:15" ht="22.8">
      <c r="L351" s="305" t="s">
        <v>211</v>
      </c>
      <c r="M351" s="308" t="s">
        <v>325</v>
      </c>
      <c r="N351" s="305" t="s">
        <v>328</v>
      </c>
      <c r="O351" s="311">
        <v>0.96078431372549011</v>
      </c>
    </row>
    <row r="352" spans="12:15" ht="22.8">
      <c r="L352" s="305" t="s">
        <v>211</v>
      </c>
      <c r="M352" s="308" t="s">
        <v>325</v>
      </c>
      <c r="N352" s="305" t="s">
        <v>329</v>
      </c>
      <c r="O352" s="311">
        <v>0.96078431372549011</v>
      </c>
    </row>
    <row r="353" spans="12:15">
      <c r="L353" s="305" t="s">
        <v>211</v>
      </c>
      <c r="M353" s="308" t="s">
        <v>325</v>
      </c>
      <c r="N353" s="305" t="s">
        <v>330</v>
      </c>
      <c r="O353" s="311">
        <v>0.96078431372549011</v>
      </c>
    </row>
    <row r="354" spans="12:15" ht="22.8">
      <c r="L354" s="305" t="s">
        <v>211</v>
      </c>
      <c r="M354" s="308" t="s">
        <v>325</v>
      </c>
      <c r="N354" s="305" t="s">
        <v>331</v>
      </c>
      <c r="O354" s="311">
        <v>0.96078431372549011</v>
      </c>
    </row>
    <row r="355" spans="12:15" ht="22.8">
      <c r="L355" s="305" t="s">
        <v>211</v>
      </c>
      <c r="M355" s="308" t="s">
        <v>325</v>
      </c>
      <c r="N355" s="305" t="s">
        <v>332</v>
      </c>
      <c r="O355" s="311">
        <v>0.96078431372549011</v>
      </c>
    </row>
    <row r="356" spans="12:15">
      <c r="L356" s="305" t="s">
        <v>211</v>
      </c>
      <c r="M356" s="308" t="s">
        <v>325</v>
      </c>
      <c r="N356" s="305" t="s">
        <v>333</v>
      </c>
      <c r="O356" s="311">
        <v>0.96078431372549011</v>
      </c>
    </row>
    <row r="357" spans="12:15" ht="22.8">
      <c r="L357" s="305" t="s">
        <v>211</v>
      </c>
      <c r="M357" s="308" t="s">
        <v>325</v>
      </c>
      <c r="N357" s="305" t="s">
        <v>334</v>
      </c>
      <c r="O357" s="311">
        <v>0.96078431372549011</v>
      </c>
    </row>
    <row r="358" spans="12:15">
      <c r="L358" s="305" t="s">
        <v>211</v>
      </c>
      <c r="M358" s="308" t="s">
        <v>325</v>
      </c>
      <c r="N358" s="305" t="s">
        <v>335</v>
      </c>
      <c r="O358" s="311">
        <v>0.74004201680672266</v>
      </c>
    </row>
    <row r="359" spans="12:15">
      <c r="L359" s="305" t="s">
        <v>211</v>
      </c>
      <c r="M359" s="308" t="s">
        <v>325</v>
      </c>
      <c r="N359" s="305" t="s">
        <v>336</v>
      </c>
      <c r="O359" s="311">
        <v>0.96078431372549011</v>
      </c>
    </row>
    <row r="360" spans="12:15" ht="22.8">
      <c r="L360" s="373" t="s">
        <v>211</v>
      </c>
      <c r="M360" s="374" t="s">
        <v>325</v>
      </c>
      <c r="N360" s="373" t="s">
        <v>337</v>
      </c>
      <c r="O360" s="375">
        <v>0.96078431372549011</v>
      </c>
    </row>
    <row r="361" spans="12:15" ht="22.8">
      <c r="L361" s="305" t="s">
        <v>211</v>
      </c>
      <c r="M361" s="308" t="s">
        <v>325</v>
      </c>
      <c r="N361" s="305" t="s">
        <v>314</v>
      </c>
      <c r="O361" s="311">
        <v>0.96078431372549011</v>
      </c>
    </row>
    <row r="362" spans="12:15" ht="22.8">
      <c r="L362" s="305" t="s">
        <v>211</v>
      </c>
      <c r="M362" s="308" t="s">
        <v>116</v>
      </c>
      <c r="N362" s="305" t="s">
        <v>326</v>
      </c>
      <c r="O362" s="311">
        <v>0.97824229691876752</v>
      </c>
    </row>
    <row r="363" spans="12:15">
      <c r="L363" s="305" t="s">
        <v>211</v>
      </c>
      <c r="M363" s="308" t="s">
        <v>116</v>
      </c>
      <c r="N363" s="305" t="s">
        <v>327</v>
      </c>
      <c r="O363" s="311">
        <v>0.96645658263305323</v>
      </c>
    </row>
    <row r="364" spans="12:15" ht="22.8">
      <c r="L364" s="305" t="s">
        <v>211</v>
      </c>
      <c r="M364" s="308" t="s">
        <v>116</v>
      </c>
      <c r="N364" s="305" t="s">
        <v>328</v>
      </c>
      <c r="O364" s="311">
        <v>0.97422969187675079</v>
      </c>
    </row>
    <row r="365" spans="12:15" ht="22.8">
      <c r="L365" s="305" t="s">
        <v>211</v>
      </c>
      <c r="M365" s="308" t="s">
        <v>116</v>
      </c>
      <c r="N365" s="305" t="s">
        <v>329</v>
      </c>
      <c r="O365" s="311">
        <v>0.97932773109243698</v>
      </c>
    </row>
    <row r="366" spans="12:15">
      <c r="L366" s="305" t="s">
        <v>211</v>
      </c>
      <c r="M366" s="308" t="s">
        <v>116</v>
      </c>
      <c r="N366" s="305" t="s">
        <v>330</v>
      </c>
      <c r="O366" s="311">
        <v>0.97882352941176465</v>
      </c>
    </row>
    <row r="367" spans="12:15" ht="22.8">
      <c r="L367" s="305" t="s">
        <v>211</v>
      </c>
      <c r="M367" s="308" t="s">
        <v>116</v>
      </c>
      <c r="N367" s="305" t="s">
        <v>331</v>
      </c>
      <c r="O367" s="311">
        <v>0.97586134453781515</v>
      </c>
    </row>
    <row r="368" spans="12:15" ht="22.8">
      <c r="L368" s="305" t="s">
        <v>211</v>
      </c>
      <c r="M368" s="308" t="s">
        <v>116</v>
      </c>
      <c r="N368" s="305" t="s">
        <v>332</v>
      </c>
      <c r="O368" s="311">
        <v>0.98039215686274506</v>
      </c>
    </row>
    <row r="369" spans="12:15">
      <c r="L369" s="305" t="s">
        <v>211</v>
      </c>
      <c r="M369" s="308" t="s">
        <v>116</v>
      </c>
      <c r="N369" s="305" t="s">
        <v>333</v>
      </c>
      <c r="O369" s="311">
        <v>0.977766106442577</v>
      </c>
    </row>
    <row r="370" spans="12:15" ht="22.8">
      <c r="L370" s="305" t="s">
        <v>211</v>
      </c>
      <c r="M370" s="308" t="s">
        <v>116</v>
      </c>
      <c r="N370" s="305" t="s">
        <v>334</v>
      </c>
      <c r="O370" s="311">
        <v>0.97525210084033609</v>
      </c>
    </row>
    <row r="371" spans="12:15">
      <c r="L371" s="305" t="s">
        <v>211</v>
      </c>
      <c r="M371" s="308" t="s">
        <v>116</v>
      </c>
      <c r="N371" s="305" t="s">
        <v>335</v>
      </c>
      <c r="O371" s="311">
        <v>0.69151260504201684</v>
      </c>
    </row>
    <row r="372" spans="12:15">
      <c r="L372" s="373" t="s">
        <v>211</v>
      </c>
      <c r="M372" s="374" t="s">
        <v>116</v>
      </c>
      <c r="N372" s="373" t="s">
        <v>336</v>
      </c>
      <c r="O372" s="375">
        <v>0.97864145658263302</v>
      </c>
    </row>
    <row r="373" spans="12:15" ht="22.8">
      <c r="L373" s="305" t="s">
        <v>211</v>
      </c>
      <c r="M373" s="308" t="s">
        <v>116</v>
      </c>
      <c r="N373" s="305" t="s">
        <v>337</v>
      </c>
      <c r="O373" s="311">
        <v>0.97887254901960785</v>
      </c>
    </row>
    <row r="374" spans="12:15" ht="22.8">
      <c r="L374" s="305" t="s">
        <v>211</v>
      </c>
      <c r="M374" s="308" t="s">
        <v>116</v>
      </c>
      <c r="N374" s="305" t="s">
        <v>314</v>
      </c>
      <c r="O374" s="311">
        <v>0.97714285714285709</v>
      </c>
    </row>
    <row r="375" spans="12:15" ht="22.8">
      <c r="L375" s="305" t="s">
        <v>211</v>
      </c>
      <c r="M375" s="308" t="s">
        <v>119</v>
      </c>
      <c r="N375" s="305" t="s">
        <v>326</v>
      </c>
      <c r="O375" s="311">
        <v>0.97058823529411764</v>
      </c>
    </row>
    <row r="376" spans="12:15">
      <c r="L376" s="305" t="s">
        <v>211</v>
      </c>
      <c r="M376" s="308" t="s">
        <v>119</v>
      </c>
      <c r="N376" s="305" t="s">
        <v>327</v>
      </c>
      <c r="O376" s="311">
        <v>0.97058823529411764</v>
      </c>
    </row>
    <row r="377" spans="12:15" ht="22.8">
      <c r="L377" s="305" t="s">
        <v>211</v>
      </c>
      <c r="M377" s="308" t="s">
        <v>119</v>
      </c>
      <c r="N377" s="305" t="s">
        <v>328</v>
      </c>
      <c r="O377" s="311">
        <v>0.97058823529411764</v>
      </c>
    </row>
    <row r="378" spans="12:15" ht="22.8">
      <c r="L378" s="305" t="s">
        <v>211</v>
      </c>
      <c r="M378" s="308" t="s">
        <v>119</v>
      </c>
      <c r="N378" s="305" t="s">
        <v>329</v>
      </c>
      <c r="O378" s="311">
        <v>0.97058823529411764</v>
      </c>
    </row>
    <row r="379" spans="12:15">
      <c r="L379" s="305" t="s">
        <v>211</v>
      </c>
      <c r="M379" s="308" t="s">
        <v>119</v>
      </c>
      <c r="N379" s="305" t="s">
        <v>330</v>
      </c>
      <c r="O379" s="311">
        <v>0.97058823529411764</v>
      </c>
    </row>
    <row r="380" spans="12:15" ht="22.8">
      <c r="L380" s="305" t="s">
        <v>211</v>
      </c>
      <c r="M380" s="308" t="s">
        <v>119</v>
      </c>
      <c r="N380" s="305" t="s">
        <v>331</v>
      </c>
      <c r="O380" s="311">
        <v>0.97058823529411764</v>
      </c>
    </row>
    <row r="381" spans="12:15" ht="22.8">
      <c r="L381" s="305" t="s">
        <v>211</v>
      </c>
      <c r="M381" s="308" t="s">
        <v>119</v>
      </c>
      <c r="N381" s="305" t="s">
        <v>332</v>
      </c>
      <c r="O381" s="311">
        <v>0.97058823529411764</v>
      </c>
    </row>
    <row r="382" spans="12:15">
      <c r="L382" s="305" t="s">
        <v>211</v>
      </c>
      <c r="M382" s="308" t="s">
        <v>119</v>
      </c>
      <c r="N382" s="305" t="s">
        <v>333</v>
      </c>
      <c r="O382" s="311">
        <v>0.97058823529411764</v>
      </c>
    </row>
    <row r="383" spans="12:15" ht="22.8">
      <c r="L383" s="305" t="s">
        <v>211</v>
      </c>
      <c r="M383" s="308" t="s">
        <v>119</v>
      </c>
      <c r="N383" s="305" t="s">
        <v>334</v>
      </c>
      <c r="O383" s="311">
        <v>0.97058823529411764</v>
      </c>
    </row>
    <row r="384" spans="12:15">
      <c r="L384" s="304" t="s">
        <v>211</v>
      </c>
      <c r="M384" s="307" t="s">
        <v>119</v>
      </c>
      <c r="N384" s="304" t="s">
        <v>335</v>
      </c>
      <c r="O384" s="310">
        <v>0.75709383753501402</v>
      </c>
    </row>
    <row r="385" spans="12:15">
      <c r="L385" s="305" t="s">
        <v>211</v>
      </c>
      <c r="M385" s="308" t="s">
        <v>119</v>
      </c>
      <c r="N385" s="305" t="s">
        <v>336</v>
      </c>
      <c r="O385" s="311">
        <v>0.97058823529411764</v>
      </c>
    </row>
    <row r="386" spans="12:15" ht="22.8">
      <c r="L386" s="305" t="s">
        <v>211</v>
      </c>
      <c r="M386" s="308" t="s">
        <v>119</v>
      </c>
      <c r="N386" s="305" t="s">
        <v>337</v>
      </c>
      <c r="O386" s="311">
        <v>0.97058823529411764</v>
      </c>
    </row>
    <row r="387" spans="12:15" ht="22.8">
      <c r="L387" s="305" t="s">
        <v>211</v>
      </c>
      <c r="M387" s="308" t="s">
        <v>119</v>
      </c>
      <c r="N387" s="305" t="s">
        <v>314</v>
      </c>
      <c r="O387" s="311">
        <v>0.97058823529411764</v>
      </c>
    </row>
    <row r="388" spans="12:15" ht="22.8">
      <c r="L388" s="305" t="s">
        <v>211</v>
      </c>
      <c r="M388" s="308" t="s">
        <v>117</v>
      </c>
      <c r="N388" s="305" t="s">
        <v>326</v>
      </c>
      <c r="O388" s="311">
        <v>0.9719957983193277</v>
      </c>
    </row>
    <row r="389" spans="12:15">
      <c r="L389" s="305" t="s">
        <v>211</v>
      </c>
      <c r="M389" s="308" t="s">
        <v>117</v>
      </c>
      <c r="N389" s="305" t="s">
        <v>327</v>
      </c>
      <c r="O389" s="311">
        <v>0.95969887955182065</v>
      </c>
    </row>
    <row r="390" spans="12:15" ht="22.8">
      <c r="L390" s="305" t="s">
        <v>211</v>
      </c>
      <c r="M390" s="308" t="s">
        <v>117</v>
      </c>
      <c r="N390" s="305" t="s">
        <v>328</v>
      </c>
      <c r="O390" s="311">
        <v>0.95819327731092441</v>
      </c>
    </row>
    <row r="391" spans="12:15" ht="22.8">
      <c r="L391" s="305" t="s">
        <v>211</v>
      </c>
      <c r="M391" s="308" t="s">
        <v>117</v>
      </c>
      <c r="N391" s="305" t="s">
        <v>329</v>
      </c>
      <c r="O391" s="311">
        <v>0.98829831932773105</v>
      </c>
    </row>
    <row r="392" spans="12:15">
      <c r="L392" s="305" t="s">
        <v>211</v>
      </c>
      <c r="M392" s="308" t="s">
        <v>117</v>
      </c>
      <c r="N392" s="305" t="s">
        <v>330</v>
      </c>
      <c r="O392" s="311">
        <v>0.98575630252100832</v>
      </c>
    </row>
    <row r="393" spans="12:15" ht="22.8">
      <c r="L393" s="305" t="s">
        <v>211</v>
      </c>
      <c r="M393" s="308" t="s">
        <v>117</v>
      </c>
      <c r="N393" s="305" t="s">
        <v>331</v>
      </c>
      <c r="O393" s="311">
        <v>0.95805322128851544</v>
      </c>
    </row>
    <row r="394" spans="12:15" ht="22.8">
      <c r="L394" s="305" t="s">
        <v>211</v>
      </c>
      <c r="M394" s="308" t="s">
        <v>117</v>
      </c>
      <c r="N394" s="305" t="s">
        <v>332</v>
      </c>
      <c r="O394" s="311">
        <v>0.9870448179271708</v>
      </c>
    </row>
    <row r="395" spans="12:15">
      <c r="L395" s="305" t="s">
        <v>211</v>
      </c>
      <c r="M395" s="308" t="s">
        <v>117</v>
      </c>
      <c r="N395" s="305" t="s">
        <v>333</v>
      </c>
      <c r="O395" s="311">
        <v>0.98562324929971978</v>
      </c>
    </row>
    <row r="396" spans="12:15" ht="22.8">
      <c r="L396" s="305" t="s">
        <v>211</v>
      </c>
      <c r="M396" s="308" t="s">
        <v>117</v>
      </c>
      <c r="N396" s="305" t="s">
        <v>334</v>
      </c>
      <c r="O396" s="311">
        <v>0.95485294117647057</v>
      </c>
    </row>
    <row r="397" spans="12:15">
      <c r="L397" s="305" t="s">
        <v>211</v>
      </c>
      <c r="M397" s="308" t="s">
        <v>117</v>
      </c>
      <c r="N397" s="305" t="s">
        <v>335</v>
      </c>
      <c r="O397" s="311">
        <v>0.65638655462184881</v>
      </c>
    </row>
    <row r="398" spans="12:15">
      <c r="L398" s="305" t="s">
        <v>211</v>
      </c>
      <c r="M398" s="308" t="s">
        <v>117</v>
      </c>
      <c r="N398" s="305" t="s">
        <v>336</v>
      </c>
      <c r="O398" s="311">
        <v>0.98596638655462177</v>
      </c>
    </row>
    <row r="399" spans="12:15" ht="22.8">
      <c r="L399" s="305" t="s">
        <v>211</v>
      </c>
      <c r="M399" s="308" t="s">
        <v>117</v>
      </c>
      <c r="N399" s="305" t="s">
        <v>337</v>
      </c>
      <c r="O399" s="311">
        <v>0.98840336134453777</v>
      </c>
    </row>
    <row r="400" spans="12:15" ht="22.8">
      <c r="L400" s="305" t="s">
        <v>211</v>
      </c>
      <c r="M400" s="308" t="s">
        <v>117</v>
      </c>
      <c r="N400" s="305" t="s">
        <v>314</v>
      </c>
      <c r="O400" s="311">
        <v>0.98498599439775913</v>
      </c>
    </row>
    <row r="401" spans="12:15" ht="22.8">
      <c r="L401" s="305" t="s">
        <v>211</v>
      </c>
      <c r="M401" s="308" t="s">
        <v>118</v>
      </c>
      <c r="N401" s="305" t="s">
        <v>326</v>
      </c>
      <c r="O401" s="311">
        <v>0.9509803921568627</v>
      </c>
    </row>
    <row r="402" spans="12:15">
      <c r="L402" s="305" t="s">
        <v>211</v>
      </c>
      <c r="M402" s="308" t="s">
        <v>118</v>
      </c>
      <c r="N402" s="305" t="s">
        <v>327</v>
      </c>
      <c r="O402" s="311">
        <v>0.95042717086834727</v>
      </c>
    </row>
    <row r="403" spans="12:15" ht="22.8">
      <c r="L403" s="305" t="s">
        <v>211</v>
      </c>
      <c r="M403" s="308" t="s">
        <v>118</v>
      </c>
      <c r="N403" s="305" t="s">
        <v>328</v>
      </c>
      <c r="O403" s="311">
        <v>0.9509803921568627</v>
      </c>
    </row>
    <row r="404" spans="12:15" ht="22.8">
      <c r="L404" s="305" t="s">
        <v>211</v>
      </c>
      <c r="M404" s="308" t="s">
        <v>118</v>
      </c>
      <c r="N404" s="305" t="s">
        <v>329</v>
      </c>
      <c r="O404" s="311">
        <v>0.9509803921568627</v>
      </c>
    </row>
    <row r="405" spans="12:15">
      <c r="L405" s="305" t="s">
        <v>211</v>
      </c>
      <c r="M405" s="308" t="s">
        <v>118</v>
      </c>
      <c r="N405" s="305" t="s">
        <v>330</v>
      </c>
      <c r="O405" s="311">
        <v>0.9509803921568627</v>
      </c>
    </row>
    <row r="406" spans="12:15" ht="22.8">
      <c r="L406" s="305" t="s">
        <v>211</v>
      </c>
      <c r="M406" s="308" t="s">
        <v>118</v>
      </c>
      <c r="N406" s="305" t="s">
        <v>331</v>
      </c>
      <c r="O406" s="311">
        <v>0.9509803921568627</v>
      </c>
    </row>
    <row r="407" spans="12:15" ht="22.8">
      <c r="L407" s="305" t="s">
        <v>211</v>
      </c>
      <c r="M407" s="308" t="s">
        <v>118</v>
      </c>
      <c r="N407" s="305" t="s">
        <v>332</v>
      </c>
      <c r="O407" s="311">
        <v>0.9509803921568627</v>
      </c>
    </row>
    <row r="408" spans="12:15">
      <c r="L408" s="305" t="s">
        <v>211</v>
      </c>
      <c r="M408" s="308" t="s">
        <v>118</v>
      </c>
      <c r="N408" s="305" t="s">
        <v>333</v>
      </c>
      <c r="O408" s="311">
        <v>0.9509803921568627</v>
      </c>
    </row>
    <row r="409" spans="12:15" ht="22.8">
      <c r="L409" s="305" t="s">
        <v>211</v>
      </c>
      <c r="M409" s="308" t="s">
        <v>118</v>
      </c>
      <c r="N409" s="305" t="s">
        <v>334</v>
      </c>
      <c r="O409" s="311">
        <v>0.9509803921568627</v>
      </c>
    </row>
    <row r="410" spans="12:15">
      <c r="L410" s="305" t="s">
        <v>211</v>
      </c>
      <c r="M410" s="308" t="s">
        <v>118</v>
      </c>
      <c r="N410" s="305" t="s">
        <v>335</v>
      </c>
      <c r="O410" s="311">
        <v>0.72957282913165267</v>
      </c>
    </row>
    <row r="411" spans="12:15">
      <c r="L411" s="305" t="s">
        <v>211</v>
      </c>
      <c r="M411" s="308" t="s">
        <v>118</v>
      </c>
      <c r="N411" s="305" t="s">
        <v>336</v>
      </c>
      <c r="O411" s="311">
        <v>0.9509803921568627</v>
      </c>
    </row>
    <row r="412" spans="12:15" ht="22.8">
      <c r="L412" s="305" t="s">
        <v>211</v>
      </c>
      <c r="M412" s="308" t="s">
        <v>118</v>
      </c>
      <c r="N412" s="305" t="s">
        <v>337</v>
      </c>
      <c r="O412" s="311">
        <v>0.9509803921568627</v>
      </c>
    </row>
    <row r="413" spans="12:15" ht="23.4" thickBot="1">
      <c r="L413" s="306" t="s">
        <v>211</v>
      </c>
      <c r="M413" s="309" t="s">
        <v>118</v>
      </c>
      <c r="N413" s="306" t="s">
        <v>314</v>
      </c>
      <c r="O413" s="312">
        <v>0.9509803921568627</v>
      </c>
    </row>
  </sheetData>
  <hyperlinks>
    <hyperlink ref="A2" location="Contents!A1" display="Return to Contents Page" xr:uid="{61A7A7B2-90B8-4583-94B0-0CD7454CEAA6}"/>
    <hyperlink ref="A3" location="'5. De-rating Factors'!A1" display="Return to Chapter Contents" xr:uid="{B6768A08-5D56-4541-94E8-40F2697161C9}"/>
  </hyperlink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CC8B-2C74-495D-8883-6452B282DE69}">
  <sheetPr codeName="Sheet30"/>
  <dimension ref="A1:P106"/>
  <sheetViews>
    <sheetView zoomScale="85" zoomScaleNormal="85" workbookViewId="0">
      <selection activeCell="D27" sqref="D27"/>
    </sheetView>
  </sheetViews>
  <sheetFormatPr defaultColWidth="8.88671875" defaultRowHeight="14.4"/>
  <cols>
    <col min="1" max="1" width="26.6640625" style="20" customWidth="1"/>
    <col min="2" max="3" width="8.88671875" style="20"/>
    <col min="4" max="4" width="11" style="20" bestFit="1" customWidth="1"/>
    <col min="5" max="6" width="8.88671875" style="20"/>
    <col min="7" max="7" width="19.109375" style="20" customWidth="1"/>
    <col min="8" max="8" width="14.109375" style="20" customWidth="1"/>
    <col min="9" max="15" width="12.5546875" style="20" customWidth="1"/>
    <col min="16" max="16384" width="8.88671875" style="20"/>
  </cols>
  <sheetData>
    <row r="1" spans="1:16" s="40" customFormat="1" ht="21">
      <c r="A1" s="39" t="s">
        <v>46</v>
      </c>
    </row>
    <row r="2" spans="1:16">
      <c r="A2" s="37" t="s">
        <v>83</v>
      </c>
    </row>
    <row r="3" spans="1:16">
      <c r="A3" s="37" t="s">
        <v>84</v>
      </c>
      <c r="B3" s="340"/>
      <c r="C3" s="340"/>
      <c r="D3" s="340"/>
      <c r="E3" s="340"/>
      <c r="F3" s="340"/>
    </row>
    <row r="4" spans="1:16" ht="15" thickBot="1">
      <c r="A4" s="36"/>
      <c r="H4" s="54"/>
      <c r="I4" s="54"/>
      <c r="J4" s="439" t="s">
        <v>206</v>
      </c>
      <c r="K4" s="440"/>
      <c r="L4" s="440"/>
      <c r="M4" s="440"/>
      <c r="N4" s="440"/>
      <c r="O4" s="440"/>
      <c r="P4" s="441"/>
    </row>
    <row r="5" spans="1:16" ht="36.6" thickBot="1">
      <c r="G5" s="55"/>
      <c r="H5" s="105" t="s">
        <v>338</v>
      </c>
      <c r="I5" s="105" t="s">
        <v>205</v>
      </c>
      <c r="J5" s="105" t="s">
        <v>208</v>
      </c>
      <c r="K5" s="105" t="s">
        <v>210</v>
      </c>
      <c r="L5" s="105" t="s">
        <v>207</v>
      </c>
      <c r="M5" s="105" t="s">
        <v>204</v>
      </c>
      <c r="N5" s="105" t="s">
        <v>209</v>
      </c>
      <c r="O5" s="105" t="s">
        <v>211</v>
      </c>
      <c r="P5" s="105" t="s">
        <v>339</v>
      </c>
    </row>
    <row r="6" spans="1:16" ht="15" thickBot="1">
      <c r="G6" s="55"/>
      <c r="H6" s="333">
        <v>0</v>
      </c>
      <c r="I6" s="332">
        <v>0.13589999999999999</v>
      </c>
      <c r="J6" s="332">
        <v>3.2652587195771314E-3</v>
      </c>
      <c r="K6" s="332">
        <v>2.2110669177862344E-3</v>
      </c>
      <c r="L6" s="332">
        <v>1.1587193391814791E-4</v>
      </c>
      <c r="M6" s="332">
        <v>8.2164225766575873E-3</v>
      </c>
      <c r="N6" s="332">
        <v>7.4348492590700047E-2</v>
      </c>
      <c r="O6" s="332">
        <v>0</v>
      </c>
      <c r="P6" s="332">
        <f>SUM(J6:O6)</f>
        <v>8.8157112738639146E-2</v>
      </c>
    </row>
    <row r="7" spans="1:16" ht="14.4" customHeight="1" thickBot="1">
      <c r="G7" s="55"/>
      <c r="H7" s="333">
        <v>0.01</v>
      </c>
      <c r="I7" s="332">
        <v>0.2177</v>
      </c>
      <c r="J7" s="332">
        <v>4.1113487221941889E-3</v>
      </c>
      <c r="K7" s="332">
        <v>3.9022575936497328E-3</v>
      </c>
      <c r="L7" s="332">
        <v>0</v>
      </c>
      <c r="M7" s="332">
        <v>5.5542071906632615E-3</v>
      </c>
      <c r="N7" s="332">
        <v>1.8853727779231371E-2</v>
      </c>
      <c r="O7" s="332">
        <v>9.9437915176290234E-2</v>
      </c>
      <c r="P7" s="332">
        <f t="shared" ref="P7:P70" si="0">SUM(J7:O7)</f>
        <v>0.13185945646202879</v>
      </c>
    </row>
    <row r="8" spans="1:16" ht="15" thickBot="1">
      <c r="G8" s="55"/>
      <c r="H8" s="333">
        <v>0.02</v>
      </c>
      <c r="I8" s="332">
        <v>0.24399999999999999</v>
      </c>
      <c r="J8" s="332">
        <v>0</v>
      </c>
      <c r="K8" s="332">
        <v>0</v>
      </c>
      <c r="L8" s="332">
        <v>0</v>
      </c>
      <c r="M8" s="332">
        <v>0</v>
      </c>
      <c r="N8" s="332">
        <v>0</v>
      </c>
      <c r="O8" s="332">
        <v>0.13592233009708737</v>
      </c>
      <c r="P8" s="332">
        <f t="shared" si="0"/>
        <v>0.13592233009708737</v>
      </c>
    </row>
    <row r="9" spans="1:16" ht="15" thickBot="1">
      <c r="G9" s="55"/>
      <c r="H9" s="333">
        <v>0.03</v>
      </c>
      <c r="I9" s="332">
        <v>0.26619999999999999</v>
      </c>
      <c r="J9" s="332">
        <v>3.1420689790098637E-3</v>
      </c>
      <c r="K9" s="332">
        <v>3.7662168924321462E-3</v>
      </c>
      <c r="L9" s="332">
        <v>0</v>
      </c>
      <c r="M9" s="332">
        <v>6.2035949460897159E-3</v>
      </c>
      <c r="N9" s="332">
        <v>1.2607264498226538E-2</v>
      </c>
      <c r="O9" s="332">
        <v>0.114460909555442</v>
      </c>
      <c r="P9" s="332">
        <f t="shared" si="0"/>
        <v>0.14018005487120028</v>
      </c>
    </row>
    <row r="10" spans="1:16" ht="14.4" customHeight="1" thickBot="1">
      <c r="G10" s="55"/>
      <c r="H10" s="333">
        <v>0.04</v>
      </c>
      <c r="I10" s="332">
        <v>0.28160000000000002</v>
      </c>
      <c r="J10" s="332">
        <v>1.507547774208351E-2</v>
      </c>
      <c r="K10" s="332">
        <v>2.2773247082723082E-2</v>
      </c>
      <c r="L10" s="332">
        <v>6.4416985244472309E-4</v>
      </c>
      <c r="M10" s="332">
        <v>1.9684027677640312E-2</v>
      </c>
      <c r="N10" s="332">
        <v>2.9201667331008041E-2</v>
      </c>
      <c r="O10" s="332">
        <v>8.7276443536024526E-2</v>
      </c>
      <c r="P10" s="332">
        <f t="shared" si="0"/>
        <v>0.17465503322192422</v>
      </c>
    </row>
    <row r="11" spans="1:16" ht="15" thickBot="1">
      <c r="G11" s="55"/>
      <c r="H11" s="333">
        <v>0.05</v>
      </c>
      <c r="I11" s="332">
        <v>0.28160000000000002</v>
      </c>
      <c r="J11" s="332">
        <v>3.1234247161476065E-2</v>
      </c>
      <c r="K11" s="332">
        <v>2.130855136780789E-2</v>
      </c>
      <c r="L11" s="332">
        <v>2.0575509541180506E-3</v>
      </c>
      <c r="M11" s="332">
        <v>2.9000364886853293E-2</v>
      </c>
      <c r="N11" s="332">
        <v>7.6868539114149689E-2</v>
      </c>
      <c r="O11" s="332">
        <v>7.43995912110373E-2</v>
      </c>
      <c r="P11" s="332">
        <f t="shared" si="0"/>
        <v>0.23486884469544228</v>
      </c>
    </row>
    <row r="12" spans="1:16" ht="15" thickBot="1">
      <c r="G12" s="55"/>
      <c r="H12" s="333">
        <v>0.06</v>
      </c>
      <c r="I12" s="332">
        <v>0.28160000000000002</v>
      </c>
      <c r="J12" s="332">
        <v>0</v>
      </c>
      <c r="K12" s="332">
        <v>0.13448399856166846</v>
      </c>
      <c r="L12" s="332">
        <v>0</v>
      </c>
      <c r="M12" s="332">
        <v>1.4364559852008696E-3</v>
      </c>
      <c r="N12" s="332">
        <v>0</v>
      </c>
      <c r="O12" s="332">
        <v>0.13592233009708737</v>
      </c>
      <c r="P12" s="332">
        <f t="shared" si="0"/>
        <v>0.27184278464395673</v>
      </c>
    </row>
    <row r="13" spans="1:16" ht="14.4" customHeight="1" thickBot="1">
      <c r="G13" s="55"/>
      <c r="H13" s="333">
        <v>7.0000000000000007E-2</v>
      </c>
      <c r="I13" s="332">
        <v>0.28160000000000002</v>
      </c>
      <c r="J13" s="332">
        <v>0</v>
      </c>
      <c r="K13" s="332">
        <v>0.13592233009708737</v>
      </c>
      <c r="L13" s="332">
        <v>0</v>
      </c>
      <c r="M13" s="332">
        <v>0</v>
      </c>
      <c r="N13" s="332">
        <v>0</v>
      </c>
      <c r="O13" s="332">
        <v>0.13592233009708737</v>
      </c>
      <c r="P13" s="332">
        <f t="shared" si="0"/>
        <v>0.27184466019417475</v>
      </c>
    </row>
    <row r="14" spans="1:16" ht="15" thickBot="1">
      <c r="D14" s="49"/>
      <c r="G14" s="55"/>
      <c r="H14" s="333">
        <v>0.08</v>
      </c>
      <c r="I14" s="332">
        <v>0.28160000000000002</v>
      </c>
      <c r="J14" s="332">
        <v>2.9613980714952191E-3</v>
      </c>
      <c r="K14" s="332">
        <v>5.5886118718736812E-2</v>
      </c>
      <c r="L14" s="332">
        <v>9.802871168202909E-4</v>
      </c>
      <c r="M14" s="332">
        <v>8.1450713345698506E-2</v>
      </c>
      <c r="N14" s="332">
        <v>5.3196101920974783E-3</v>
      </c>
      <c r="O14" s="332">
        <v>0.13019928461931529</v>
      </c>
      <c r="P14" s="332">
        <f t="shared" si="0"/>
        <v>0.27679741206416358</v>
      </c>
    </row>
    <row r="15" spans="1:16" ht="15" thickBot="1">
      <c r="A15" s="24"/>
      <c r="D15" s="49"/>
      <c r="G15" s="55"/>
      <c r="H15" s="333">
        <v>0.09</v>
      </c>
      <c r="I15" s="332">
        <v>0.3105</v>
      </c>
      <c r="J15" s="332">
        <v>0</v>
      </c>
      <c r="K15" s="332">
        <v>0</v>
      </c>
      <c r="L15" s="332">
        <v>0</v>
      </c>
      <c r="M15" s="332">
        <v>0.14563106796116504</v>
      </c>
      <c r="N15" s="332">
        <v>0</v>
      </c>
      <c r="O15" s="332">
        <v>0.13592233009708737</v>
      </c>
      <c r="P15" s="332">
        <f t="shared" si="0"/>
        <v>0.28155339805825241</v>
      </c>
    </row>
    <row r="16" spans="1:16" ht="15" thickBot="1">
      <c r="D16" s="49"/>
      <c r="E16" s="49"/>
      <c r="F16" s="51"/>
      <c r="G16" s="55"/>
      <c r="H16" s="333">
        <v>0.1</v>
      </c>
      <c r="I16" s="332">
        <v>0.36780000000000002</v>
      </c>
      <c r="J16" s="332">
        <v>1.7586229393780864E-3</v>
      </c>
      <c r="K16" s="332">
        <v>1.4877337167838723E-2</v>
      </c>
      <c r="L16" s="332">
        <v>0</v>
      </c>
      <c r="M16" s="332">
        <v>0.12422087930713571</v>
      </c>
      <c r="N16" s="332">
        <v>8.331084394674006E-3</v>
      </c>
      <c r="O16" s="332">
        <v>0.13306080735820133</v>
      </c>
      <c r="P16" s="332">
        <f t="shared" si="0"/>
        <v>0.28224873116722782</v>
      </c>
    </row>
    <row r="17" spans="4:16" ht="15" thickBot="1">
      <c r="D17" s="49"/>
      <c r="G17" s="55"/>
      <c r="H17" s="333">
        <v>0.11</v>
      </c>
      <c r="I17" s="332">
        <v>0.42720000000000002</v>
      </c>
      <c r="J17" s="332">
        <v>9.4666205775215291E-3</v>
      </c>
      <c r="K17" s="332">
        <v>7.7141891831978587E-2</v>
      </c>
      <c r="L17" s="332">
        <v>2.7408861551653846E-3</v>
      </c>
      <c r="M17" s="332">
        <v>7.1529524607540501E-2</v>
      </c>
      <c r="N17" s="332">
        <v>2.1715890193874991E-2</v>
      </c>
      <c r="O17" s="332">
        <v>0.11946857434849259</v>
      </c>
      <c r="P17" s="332">
        <f t="shared" si="0"/>
        <v>0.30206338771457353</v>
      </c>
    </row>
    <row r="18" spans="4:16" ht="15" thickBot="1">
      <c r="D18" s="49"/>
      <c r="G18" s="55"/>
      <c r="H18" s="333">
        <v>0.12</v>
      </c>
      <c r="I18" s="332">
        <v>0.47570000000000001</v>
      </c>
      <c r="J18" s="332">
        <v>2.1550305924396895E-2</v>
      </c>
      <c r="K18" s="332">
        <v>7.9119572740639799E-2</v>
      </c>
      <c r="L18" s="332">
        <v>4.3175253766664758E-3</v>
      </c>
      <c r="M18" s="332">
        <v>5.9829132335194532E-2</v>
      </c>
      <c r="N18" s="332">
        <v>6.3458453688941235E-2</v>
      </c>
      <c r="O18" s="332">
        <v>0.1073071027082269</v>
      </c>
      <c r="P18" s="332">
        <f t="shared" si="0"/>
        <v>0.33558209277406581</v>
      </c>
    </row>
    <row r="19" spans="4:16" ht="15" thickBot="1">
      <c r="D19" s="49"/>
      <c r="G19" s="55"/>
      <c r="H19" s="333">
        <v>0.13</v>
      </c>
      <c r="I19" s="332">
        <v>0.52059999999999995</v>
      </c>
      <c r="J19" s="332">
        <v>2.5684491703909179E-3</v>
      </c>
      <c r="K19" s="332">
        <v>0.13079434942810977</v>
      </c>
      <c r="L19" s="332">
        <v>2.3478025424180439E-4</v>
      </c>
      <c r="M19" s="332">
        <v>6.1445180297664184E-3</v>
      </c>
      <c r="N19" s="332">
        <v>9.589404100414059E-2</v>
      </c>
      <c r="O19" s="332">
        <v>0.13232650125854009</v>
      </c>
      <c r="P19" s="332">
        <f t="shared" si="0"/>
        <v>0.36796263914518962</v>
      </c>
    </row>
    <row r="20" spans="4:16" ht="15" thickBot="1">
      <c r="D20" s="49"/>
      <c r="G20" s="55"/>
      <c r="H20" s="333">
        <v>0.14000000000000001</v>
      </c>
      <c r="I20" s="332">
        <v>0.56120000000000003</v>
      </c>
      <c r="J20" s="332">
        <v>3.0431361853017216E-3</v>
      </c>
      <c r="K20" s="332">
        <v>0.13047482216352957</v>
      </c>
      <c r="L20" s="332">
        <v>1.1385900664412904E-5</v>
      </c>
      <c r="M20" s="332">
        <v>8.8750150789139257E-3</v>
      </c>
      <c r="N20" s="332">
        <v>9.6087850549860562E-2</v>
      </c>
      <c r="O20" s="332">
        <v>0.13236415391653536</v>
      </c>
      <c r="P20" s="332">
        <f t="shared" si="0"/>
        <v>0.37085636379480558</v>
      </c>
    </row>
    <row r="21" spans="4:16" ht="15" thickBot="1">
      <c r="D21" s="49"/>
      <c r="G21" s="55"/>
      <c r="H21" s="333">
        <v>0.15</v>
      </c>
      <c r="I21" s="332">
        <v>0.57799999999999996</v>
      </c>
      <c r="J21" s="332">
        <v>7.7215161495470322E-3</v>
      </c>
      <c r="K21" s="332">
        <v>0.10028219409879785</v>
      </c>
      <c r="L21" s="332">
        <v>4.4287991592031409E-3</v>
      </c>
      <c r="M21" s="332">
        <v>5.1855810311111888E-2</v>
      </c>
      <c r="N21" s="332">
        <v>9.4820636358532551E-2</v>
      </c>
      <c r="O21" s="332">
        <v>0.12805314256515074</v>
      </c>
      <c r="P21" s="332">
        <f t="shared" si="0"/>
        <v>0.38716209864234319</v>
      </c>
    </row>
    <row r="22" spans="4:16" ht="15" thickBot="1">
      <c r="G22" s="55"/>
      <c r="H22" s="333">
        <v>0.16</v>
      </c>
      <c r="I22" s="332">
        <v>0.6038</v>
      </c>
      <c r="J22" s="332">
        <v>9.1433322683933237E-3</v>
      </c>
      <c r="K22" s="332">
        <v>0.12361304805426458</v>
      </c>
      <c r="L22" s="332">
        <v>4.0928603582499742E-3</v>
      </c>
      <c r="M22" s="332">
        <v>6.1391862926679475E-2</v>
      </c>
      <c r="N22" s="332">
        <v>8.1476919763460776E-2</v>
      </c>
      <c r="O22" s="332">
        <v>0.12876852324987226</v>
      </c>
      <c r="P22" s="332">
        <f t="shared" si="0"/>
        <v>0.40848654662092038</v>
      </c>
    </row>
    <row r="23" spans="4:16" ht="15" thickBot="1">
      <c r="G23" s="55"/>
      <c r="H23" s="333">
        <v>0.17</v>
      </c>
      <c r="I23" s="332">
        <v>0.62890000000000001</v>
      </c>
      <c r="J23" s="332">
        <v>2.1592734716342387E-2</v>
      </c>
      <c r="K23" s="332">
        <v>0.12773875344295535</v>
      </c>
      <c r="L23" s="332">
        <v>8.1057028725079125E-3</v>
      </c>
      <c r="M23" s="332">
        <v>5.9200511096202543E-2</v>
      </c>
      <c r="N23" s="332">
        <v>9.2719427211287661E-2</v>
      </c>
      <c r="O23" s="332">
        <v>0.1251916198262647</v>
      </c>
      <c r="P23" s="332">
        <f t="shared" si="0"/>
        <v>0.43454874916556058</v>
      </c>
    </row>
    <row r="24" spans="4:16" ht="15" thickBot="1">
      <c r="G24" s="55"/>
      <c r="H24" s="333">
        <v>0.18</v>
      </c>
      <c r="I24" s="332">
        <v>0.65229999999999999</v>
      </c>
      <c r="J24" s="332">
        <v>6.2926507874820126E-2</v>
      </c>
      <c r="K24" s="332">
        <v>0.13367530721603371</v>
      </c>
      <c r="L24" s="332">
        <v>5.8923076024180489E-3</v>
      </c>
      <c r="M24" s="332">
        <v>3.3412038977797438E-2</v>
      </c>
      <c r="N24" s="332">
        <v>9.5494097826615415E-2</v>
      </c>
      <c r="O24" s="332">
        <v>0.1316300459887583</v>
      </c>
      <c r="P24" s="332">
        <f t="shared" si="0"/>
        <v>0.46303030548644297</v>
      </c>
    </row>
    <row r="25" spans="4:16" ht="15" thickBot="1">
      <c r="G25" s="55"/>
      <c r="H25" s="333">
        <v>0.19</v>
      </c>
      <c r="I25" s="332">
        <v>0.66990000000000005</v>
      </c>
      <c r="J25" s="332">
        <v>8.3296357112935607E-2</v>
      </c>
      <c r="K25" s="332">
        <v>0.1334046746521213</v>
      </c>
      <c r="L25" s="332">
        <v>5.7402043040525874E-3</v>
      </c>
      <c r="M25" s="332">
        <v>2.0408724674239785E-2</v>
      </c>
      <c r="N25" s="332">
        <v>9.6444263865191282E-2</v>
      </c>
      <c r="O25" s="332">
        <v>0.12948390393459377</v>
      </c>
      <c r="P25" s="332">
        <f t="shared" si="0"/>
        <v>0.46877812854313428</v>
      </c>
    </row>
    <row r="26" spans="4:16" ht="15" thickBot="1">
      <c r="G26" s="55"/>
      <c r="H26" s="333">
        <v>0.2</v>
      </c>
      <c r="I26" s="332">
        <v>0.66990000000000005</v>
      </c>
      <c r="J26" s="332">
        <v>6.9028121245924223E-2</v>
      </c>
      <c r="K26" s="332">
        <v>0.13518872303052071</v>
      </c>
      <c r="L26" s="332">
        <v>7.0299379960081718E-3</v>
      </c>
      <c r="M26" s="332">
        <v>4.4435438324927204E-2</v>
      </c>
      <c r="N26" s="332">
        <v>9.5799894551403864E-2</v>
      </c>
      <c r="O26" s="332">
        <v>0.13377618804292285</v>
      </c>
      <c r="P26" s="332">
        <f t="shared" si="0"/>
        <v>0.48525830319170704</v>
      </c>
    </row>
    <row r="27" spans="4:16" ht="15" thickBot="1">
      <c r="G27" s="55"/>
      <c r="H27" s="333">
        <v>0.21</v>
      </c>
      <c r="I27" s="332">
        <v>0.66990000000000005</v>
      </c>
      <c r="J27" s="332">
        <v>7.6685279095962969E-2</v>
      </c>
      <c r="K27" s="332">
        <v>0.13321048746084477</v>
      </c>
      <c r="L27" s="332">
        <v>9.1716528650857033E-3</v>
      </c>
      <c r="M27" s="332">
        <v>5.4843903597632353E-2</v>
      </c>
      <c r="N27" s="332">
        <v>9.5967378084609839E-2</v>
      </c>
      <c r="O27" s="332">
        <v>0.13377618804292285</v>
      </c>
      <c r="P27" s="332">
        <f t="shared" si="0"/>
        <v>0.50365488914705847</v>
      </c>
    </row>
    <row r="28" spans="4:16" ht="15" thickBot="1">
      <c r="G28" s="55"/>
      <c r="H28" s="333">
        <v>0.22</v>
      </c>
      <c r="I28" s="332">
        <v>0.69850000000000001</v>
      </c>
      <c r="J28" s="332">
        <v>6.0593169894530445E-2</v>
      </c>
      <c r="K28" s="332">
        <v>0.13406750106978757</v>
      </c>
      <c r="L28" s="332">
        <v>6.0062250264113371E-3</v>
      </c>
      <c r="M28" s="332">
        <v>8.43900949377097E-2</v>
      </c>
      <c r="N28" s="332">
        <v>9.6576392437404193E-2</v>
      </c>
      <c r="O28" s="332">
        <v>0.13377618804292285</v>
      </c>
      <c r="P28" s="332">
        <f t="shared" si="0"/>
        <v>0.51540957140876609</v>
      </c>
    </row>
    <row r="29" spans="4:16" ht="15" thickBot="1">
      <c r="G29" s="55"/>
      <c r="H29" s="333">
        <v>0.23</v>
      </c>
      <c r="I29" s="332">
        <v>0.73019999999999996</v>
      </c>
      <c r="J29" s="332">
        <v>8.4818260074849453E-2</v>
      </c>
      <c r="K29" s="332">
        <v>0.13592233009708737</v>
      </c>
      <c r="L29" s="332">
        <v>4.369173459163384E-3</v>
      </c>
      <c r="M29" s="332">
        <v>7.0966990797480617E-2</v>
      </c>
      <c r="N29" s="332">
        <v>9.6927504544869147E-2</v>
      </c>
      <c r="O29" s="332">
        <v>0.13592233009708737</v>
      </c>
      <c r="P29" s="332">
        <f t="shared" si="0"/>
        <v>0.52892658907053736</v>
      </c>
    </row>
    <row r="30" spans="4:16" ht="15" thickBot="1">
      <c r="G30" s="55"/>
      <c r="H30" s="333">
        <v>0.24</v>
      </c>
      <c r="I30" s="332">
        <v>0.76139999999999997</v>
      </c>
      <c r="J30" s="332">
        <v>8.8479778062054593E-2</v>
      </c>
      <c r="K30" s="332">
        <v>0.13488525924962794</v>
      </c>
      <c r="L30" s="332">
        <v>1.2542259404760956E-2</v>
      </c>
      <c r="M30" s="332">
        <v>7.9025497563236763E-2</v>
      </c>
      <c r="N30" s="332">
        <v>9.6994775426432561E-2</v>
      </c>
      <c r="O30" s="332">
        <v>0.13449156872764437</v>
      </c>
      <c r="P30" s="332">
        <f t="shared" si="0"/>
        <v>0.54641913843375711</v>
      </c>
    </row>
    <row r="31" spans="4:16" ht="15" thickBot="1">
      <c r="G31" s="55"/>
      <c r="H31" s="333">
        <v>0.25</v>
      </c>
      <c r="I31" s="332">
        <v>0.77839999999999998</v>
      </c>
      <c r="J31" s="332">
        <v>9.1050323725075183E-2</v>
      </c>
      <c r="K31" s="332">
        <v>0.13501970461549112</v>
      </c>
      <c r="L31" s="332">
        <v>1.7157898686961735E-2</v>
      </c>
      <c r="M31" s="332">
        <v>8.7740501768981766E-2</v>
      </c>
      <c r="N31" s="332">
        <v>9.7087378640776698E-2</v>
      </c>
      <c r="O31" s="332">
        <v>0.13520694941236586</v>
      </c>
      <c r="P31" s="332">
        <f t="shared" si="0"/>
        <v>0.56326275684965232</v>
      </c>
    </row>
    <row r="32" spans="4:16" ht="15" thickBot="1">
      <c r="G32" s="55"/>
      <c r="H32" s="333">
        <v>0.26</v>
      </c>
      <c r="I32" s="332">
        <v>0.80930000000000002</v>
      </c>
      <c r="J32" s="332">
        <v>9.1849793605125837E-2</v>
      </c>
      <c r="K32" s="332">
        <v>0.13560063993434945</v>
      </c>
      <c r="L32" s="332">
        <v>1.7491007414085994E-2</v>
      </c>
      <c r="M32" s="332">
        <v>0.10309515990087828</v>
      </c>
      <c r="N32" s="332">
        <v>9.6576392437404193E-2</v>
      </c>
      <c r="O32" s="332">
        <v>0.13520694941236586</v>
      </c>
      <c r="P32" s="332">
        <f t="shared" si="0"/>
        <v>0.57981994270420956</v>
      </c>
    </row>
    <row r="33" spans="7:16" ht="15" thickBot="1">
      <c r="G33" s="55"/>
      <c r="H33" s="333">
        <v>0.27</v>
      </c>
      <c r="I33" s="332">
        <v>0.83689999999999998</v>
      </c>
      <c r="J33" s="332">
        <v>9.2367418015682712E-2</v>
      </c>
      <c r="K33" s="332">
        <v>0.13541800455865113</v>
      </c>
      <c r="L33" s="332">
        <v>2.155232543081179E-2</v>
      </c>
      <c r="M33" s="332">
        <v>0.11704730552340256</v>
      </c>
      <c r="N33" s="332">
        <v>9.7087378640776698E-2</v>
      </c>
      <c r="O33" s="332">
        <v>0.13520316432937793</v>
      </c>
      <c r="P33" s="332">
        <f t="shared" si="0"/>
        <v>0.59867559649870283</v>
      </c>
    </row>
    <row r="34" spans="7:16" ht="15" thickBot="1">
      <c r="G34" s="55"/>
      <c r="H34" s="333">
        <v>0.28000000000000003</v>
      </c>
      <c r="I34" s="332">
        <v>0.85440000000000005</v>
      </c>
      <c r="J34" s="332">
        <v>9.6520174244743739E-2</v>
      </c>
      <c r="K34" s="332">
        <v>0.13592233009708737</v>
      </c>
      <c r="L34" s="332">
        <v>3.6309542934660475E-3</v>
      </c>
      <c r="M34" s="332">
        <v>0.14187423942681632</v>
      </c>
      <c r="N34" s="332">
        <v>9.7087378640776698E-2</v>
      </c>
      <c r="O34" s="332">
        <v>0.13592233009708737</v>
      </c>
      <c r="P34" s="332">
        <f t="shared" si="0"/>
        <v>0.61095740679997756</v>
      </c>
    </row>
    <row r="35" spans="7:16" ht="15" thickBot="1">
      <c r="G35" s="55"/>
      <c r="H35" s="333">
        <v>0.28999999999999998</v>
      </c>
      <c r="I35" s="332">
        <v>0.85440000000000005</v>
      </c>
      <c r="J35" s="332">
        <v>9.7087378640776698E-2</v>
      </c>
      <c r="K35" s="332">
        <v>0.13592233009708737</v>
      </c>
      <c r="L35" s="332">
        <v>0</v>
      </c>
      <c r="M35" s="332">
        <v>0.14563106796116504</v>
      </c>
      <c r="N35" s="332">
        <v>9.7087378640776698E-2</v>
      </c>
      <c r="O35" s="332">
        <v>0.13592233009708737</v>
      </c>
      <c r="P35" s="332">
        <f t="shared" si="0"/>
        <v>0.61165048543689315</v>
      </c>
    </row>
    <row r="36" spans="7:16" ht="15" thickBot="1">
      <c r="G36" s="55"/>
      <c r="H36" s="333">
        <v>0.3</v>
      </c>
      <c r="I36" s="332">
        <v>0.85440000000000005</v>
      </c>
      <c r="J36" s="332">
        <v>9.5343969303569157E-2</v>
      </c>
      <c r="K36" s="332">
        <v>0.13560063993434945</v>
      </c>
      <c r="L36" s="332">
        <v>2.4896708199909898E-2</v>
      </c>
      <c r="M36" s="332">
        <v>0.12813621223595109</v>
      </c>
      <c r="N36" s="332">
        <v>9.6754290512035809E-2</v>
      </c>
      <c r="O36" s="332">
        <v>0.13377618804292285</v>
      </c>
      <c r="P36" s="332">
        <f t="shared" si="0"/>
        <v>0.6145080082287383</v>
      </c>
    </row>
    <row r="37" spans="7:16" ht="15" thickBot="1">
      <c r="G37" s="55"/>
      <c r="H37" s="333">
        <v>0.31</v>
      </c>
      <c r="I37" s="332">
        <v>0.85529999999999995</v>
      </c>
      <c r="J37" s="332">
        <v>8.9938063268397248E-2</v>
      </c>
      <c r="K37" s="332">
        <v>0.13509859535683685</v>
      </c>
      <c r="L37" s="332">
        <v>0.10874757947197859</v>
      </c>
      <c r="M37" s="332">
        <v>9.3687911978020538E-2</v>
      </c>
      <c r="N37" s="332">
        <v>9.5555089997116732E-2</v>
      </c>
      <c r="O37" s="332">
        <v>0.1316300459887583</v>
      </c>
      <c r="P37" s="332">
        <f t="shared" si="0"/>
        <v>0.65465728606110818</v>
      </c>
    </row>
    <row r="38" spans="7:16" ht="15" thickBot="1">
      <c r="G38" s="55"/>
      <c r="H38" s="333">
        <v>0.32</v>
      </c>
      <c r="I38" s="332">
        <v>0.86339999999999995</v>
      </c>
      <c r="J38" s="332">
        <v>8.5942994655171343E-2</v>
      </c>
      <c r="K38" s="332">
        <v>0.13484538107593902</v>
      </c>
      <c r="L38" s="332">
        <v>0.16506218031133912</v>
      </c>
      <c r="M38" s="332">
        <v>9.1955579470680712E-2</v>
      </c>
      <c r="N38" s="332">
        <v>9.593753341895539E-2</v>
      </c>
      <c r="O38" s="332">
        <v>0.13234542667347982</v>
      </c>
      <c r="P38" s="332">
        <f t="shared" si="0"/>
        <v>0.70608909560556543</v>
      </c>
    </row>
    <row r="39" spans="7:16" ht="15" thickBot="1">
      <c r="G39" s="55"/>
      <c r="H39" s="333">
        <v>0.33</v>
      </c>
      <c r="I39" s="332">
        <v>0.86909999999999998</v>
      </c>
      <c r="J39" s="332">
        <v>8.5827296409306919E-2</v>
      </c>
      <c r="K39" s="332">
        <v>0.13486664740436644</v>
      </c>
      <c r="L39" s="332">
        <v>0.22614289079550801</v>
      </c>
      <c r="M39" s="332">
        <v>8.3951683089342422E-2</v>
      </c>
      <c r="N39" s="332">
        <v>9.6308045333393752E-2</v>
      </c>
      <c r="O39" s="332">
        <v>0.13091466530403678</v>
      </c>
      <c r="P39" s="332">
        <f t="shared" si="0"/>
        <v>0.75801122833595436</v>
      </c>
    </row>
    <row r="40" spans="7:16" ht="15" thickBot="1">
      <c r="G40" s="55"/>
      <c r="H40" s="333">
        <v>0.34</v>
      </c>
      <c r="I40" s="332">
        <v>0.87709999999999999</v>
      </c>
      <c r="J40" s="332">
        <v>8.9286525321234475E-2</v>
      </c>
      <c r="K40" s="332">
        <v>0.13590371825182587</v>
      </c>
      <c r="L40" s="332">
        <v>0.26058309854527267</v>
      </c>
      <c r="M40" s="332">
        <v>8.7988190641749758E-2</v>
      </c>
      <c r="N40" s="332">
        <v>9.705982757485522E-2</v>
      </c>
      <c r="O40" s="332">
        <v>0.13377618804292285</v>
      </c>
      <c r="P40" s="332">
        <f t="shared" si="0"/>
        <v>0.8045975483778609</v>
      </c>
    </row>
    <row r="41" spans="7:16" ht="15" thickBot="1">
      <c r="G41" s="55"/>
      <c r="H41" s="333">
        <v>0.35</v>
      </c>
      <c r="I41" s="332">
        <v>0.88649999999999995</v>
      </c>
      <c r="J41" s="332">
        <v>9.3408188900333478E-2</v>
      </c>
      <c r="K41" s="332">
        <v>0.13573389974393421</v>
      </c>
      <c r="L41" s="332">
        <v>0.32958872197706818</v>
      </c>
      <c r="M41" s="332">
        <v>5.4852039285696125E-2</v>
      </c>
      <c r="N41" s="332">
        <v>9.7087378640776698E-2</v>
      </c>
      <c r="O41" s="332">
        <v>0.13520694941236586</v>
      </c>
      <c r="P41" s="332">
        <f t="shared" si="0"/>
        <v>0.84587717796017459</v>
      </c>
    </row>
    <row r="42" spans="7:16" ht="15" thickBot="1">
      <c r="G42" s="55"/>
      <c r="H42" s="333">
        <v>0.36</v>
      </c>
      <c r="I42" s="332">
        <v>0.89739999999999998</v>
      </c>
      <c r="J42" s="332">
        <v>9.7087378640776698E-2</v>
      </c>
      <c r="K42" s="332">
        <v>0.13592233009708737</v>
      </c>
      <c r="L42" s="332">
        <v>0.38636902821639052</v>
      </c>
      <c r="M42" s="332">
        <v>2.1588145972816978E-3</v>
      </c>
      <c r="N42" s="332">
        <v>9.7087378640776698E-2</v>
      </c>
      <c r="O42" s="332">
        <v>0.13592233009708737</v>
      </c>
      <c r="P42" s="332">
        <f t="shared" si="0"/>
        <v>0.85454726028940042</v>
      </c>
    </row>
    <row r="43" spans="7:16" ht="15" thickBot="1">
      <c r="G43" s="55"/>
      <c r="H43" s="333">
        <v>0.37</v>
      </c>
      <c r="I43" s="332">
        <v>0.90290000000000004</v>
      </c>
      <c r="J43" s="332">
        <v>9.6916551906910342E-2</v>
      </c>
      <c r="K43" s="332">
        <v>0.13592233009708737</v>
      </c>
      <c r="L43" s="332">
        <v>0.37295505078925201</v>
      </c>
      <c r="M43" s="332">
        <v>2.1685733764154592E-2</v>
      </c>
      <c r="N43" s="332">
        <v>9.7087378640776698E-2</v>
      </c>
      <c r="O43" s="332">
        <v>0.13592233009708737</v>
      </c>
      <c r="P43" s="332">
        <f t="shared" si="0"/>
        <v>0.86048937529526848</v>
      </c>
    </row>
    <row r="44" spans="7:16" ht="15" thickBot="1">
      <c r="G44" s="55"/>
      <c r="H44" s="333">
        <v>0.38</v>
      </c>
      <c r="I44" s="332">
        <v>0.90700000000000003</v>
      </c>
      <c r="J44" s="332">
        <v>9.4922616490462935E-2</v>
      </c>
      <c r="K44" s="332">
        <v>0.13575653879974683</v>
      </c>
      <c r="L44" s="332">
        <v>0.37996912751797929</v>
      </c>
      <c r="M44" s="332">
        <v>2.6314840588466563E-2</v>
      </c>
      <c r="N44" s="332">
        <v>9.6661511593921418E-2</v>
      </c>
      <c r="O44" s="332">
        <v>0.13592233009708737</v>
      </c>
      <c r="P44" s="332">
        <f t="shared" si="0"/>
        <v>0.86954696508766438</v>
      </c>
    </row>
    <row r="45" spans="7:16" ht="15" thickBot="1">
      <c r="G45" s="55"/>
      <c r="H45" s="333">
        <v>0.39</v>
      </c>
      <c r="I45" s="332">
        <v>0.91569999999999996</v>
      </c>
      <c r="J45" s="332">
        <v>9.7018756222721769E-2</v>
      </c>
      <c r="K45" s="332">
        <v>0.13592233009708737</v>
      </c>
      <c r="L45" s="332">
        <v>0.37936799963096968</v>
      </c>
      <c r="M45" s="332">
        <v>3.3031332424103617E-2</v>
      </c>
      <c r="N45" s="332">
        <v>9.7087378640776698E-2</v>
      </c>
      <c r="O45" s="332">
        <v>0.13592233009708737</v>
      </c>
      <c r="P45" s="332">
        <f t="shared" si="0"/>
        <v>0.87835012711274651</v>
      </c>
    </row>
    <row r="46" spans="7:16" ht="15" thickBot="1">
      <c r="G46" s="55"/>
      <c r="H46" s="333">
        <v>0.4</v>
      </c>
      <c r="I46" s="332">
        <v>0.92200000000000004</v>
      </c>
      <c r="J46" s="332">
        <v>9.6137651621393289E-2</v>
      </c>
      <c r="K46" s="332">
        <v>0.13592233009708737</v>
      </c>
      <c r="L46" s="332">
        <v>0.37992039519718301</v>
      </c>
      <c r="M46" s="332">
        <v>4.1417368135083753E-2</v>
      </c>
      <c r="N46" s="332">
        <v>9.7087378640776698E-2</v>
      </c>
      <c r="O46" s="332">
        <v>0.13592233009708737</v>
      </c>
      <c r="P46" s="332">
        <f t="shared" si="0"/>
        <v>0.88640745378861152</v>
      </c>
    </row>
    <row r="47" spans="7:16" ht="15" thickBot="1">
      <c r="G47" s="55"/>
      <c r="H47" s="333">
        <v>0.41</v>
      </c>
      <c r="I47" s="332">
        <v>0.92789999999999995</v>
      </c>
      <c r="J47" s="332">
        <v>9.6502069119056552E-2</v>
      </c>
      <c r="K47" s="332">
        <v>0.13588782091789239</v>
      </c>
      <c r="L47" s="332">
        <v>0.38175075722991303</v>
      </c>
      <c r="M47" s="332">
        <v>4.716626913067512E-2</v>
      </c>
      <c r="N47" s="332">
        <v>9.7087378640776698E-2</v>
      </c>
      <c r="O47" s="332">
        <v>0.13592233009708737</v>
      </c>
      <c r="P47" s="332">
        <f t="shared" si="0"/>
        <v>0.89431662513540111</v>
      </c>
    </row>
    <row r="48" spans="7:16" ht="15" thickBot="1">
      <c r="G48" s="55"/>
      <c r="H48" s="333">
        <v>0.42</v>
      </c>
      <c r="I48" s="332">
        <v>0.9345</v>
      </c>
      <c r="J48" s="332">
        <v>9.6065406234031675E-2</v>
      </c>
      <c r="K48" s="332">
        <v>0.13591375531410058</v>
      </c>
      <c r="L48" s="332">
        <v>0.38117951207919565</v>
      </c>
      <c r="M48" s="332">
        <v>5.5881141790946137E-2</v>
      </c>
      <c r="N48" s="332">
        <v>9.7087378640776698E-2</v>
      </c>
      <c r="O48" s="332">
        <v>0.13592233009708737</v>
      </c>
      <c r="P48" s="332">
        <f t="shared" si="0"/>
        <v>0.90204952415613815</v>
      </c>
    </row>
    <row r="49" spans="7:16" ht="15" thickBot="1">
      <c r="G49" s="55"/>
      <c r="H49" s="333">
        <v>0.43</v>
      </c>
      <c r="I49" s="332">
        <v>0.94059999999999999</v>
      </c>
      <c r="J49" s="332">
        <v>9.6493514811948067E-2</v>
      </c>
      <c r="K49" s="332">
        <v>0.13592233009708737</v>
      </c>
      <c r="L49" s="332">
        <v>0.38247799543737898</v>
      </c>
      <c r="M49" s="332">
        <v>6.0556591555714426E-2</v>
      </c>
      <c r="N49" s="332">
        <v>9.7087378640776698E-2</v>
      </c>
      <c r="O49" s="332">
        <v>0.13592233009708737</v>
      </c>
      <c r="P49" s="332">
        <f t="shared" si="0"/>
        <v>0.90846014063999281</v>
      </c>
    </row>
    <row r="50" spans="7:16" ht="15" thickBot="1">
      <c r="G50" s="55"/>
      <c r="H50" s="333">
        <v>0.44</v>
      </c>
      <c r="I50" s="332">
        <v>0.94530000000000003</v>
      </c>
      <c r="J50" s="332">
        <v>9.7040239686237276E-2</v>
      </c>
      <c r="K50" s="332">
        <v>0.13592233009708737</v>
      </c>
      <c r="L50" s="332">
        <v>0.38325197807662975</v>
      </c>
      <c r="M50" s="332">
        <v>6.6484083339479125E-2</v>
      </c>
      <c r="N50" s="332">
        <v>9.7087378640776698E-2</v>
      </c>
      <c r="O50" s="332">
        <v>0.13592233009708737</v>
      </c>
      <c r="P50" s="332">
        <f t="shared" si="0"/>
        <v>0.91570833993729739</v>
      </c>
    </row>
    <row r="51" spans="7:16" ht="15" thickBot="1">
      <c r="G51" s="55"/>
      <c r="H51" s="333">
        <v>0.45</v>
      </c>
      <c r="I51" s="332">
        <v>0.95020000000000004</v>
      </c>
      <c r="J51" s="332">
        <v>9.6693631251127329E-2</v>
      </c>
      <c r="K51" s="332">
        <v>0.13592233009708737</v>
      </c>
      <c r="L51" s="332">
        <v>0.38547110772502796</v>
      </c>
      <c r="M51" s="332">
        <v>7.2003967017085183E-2</v>
      </c>
      <c r="N51" s="332">
        <v>9.7087378640776698E-2</v>
      </c>
      <c r="O51" s="332">
        <v>0.13592233009708737</v>
      </c>
      <c r="P51" s="332">
        <f t="shared" si="0"/>
        <v>0.92310074482819204</v>
      </c>
    </row>
    <row r="52" spans="7:16" ht="15" thickBot="1">
      <c r="G52" s="55"/>
      <c r="H52" s="333">
        <v>0.46</v>
      </c>
      <c r="I52" s="332">
        <v>0.95150000000000001</v>
      </c>
      <c r="J52" s="332">
        <v>9.7087378640776698E-2</v>
      </c>
      <c r="K52" s="332">
        <v>0.13590908592833786</v>
      </c>
      <c r="L52" s="332">
        <v>0.38495800887630405</v>
      </c>
      <c r="M52" s="332">
        <v>7.8084386523001356E-2</v>
      </c>
      <c r="N52" s="332">
        <v>9.7087378640776698E-2</v>
      </c>
      <c r="O52" s="332">
        <v>0.13592233009708737</v>
      </c>
      <c r="P52" s="332">
        <f t="shared" si="0"/>
        <v>0.92904856870628394</v>
      </c>
    </row>
    <row r="53" spans="7:16" ht="15" thickBot="1">
      <c r="G53" s="55"/>
      <c r="H53" s="333">
        <v>0.47</v>
      </c>
      <c r="I53" s="332">
        <v>0.95320000000000005</v>
      </c>
      <c r="J53" s="332">
        <v>9.7023003060750193E-2</v>
      </c>
      <c r="K53" s="332">
        <v>0.13592233009708737</v>
      </c>
      <c r="L53" s="332">
        <v>0.38569852091886292</v>
      </c>
      <c r="M53" s="332">
        <v>8.3469102661243008E-2</v>
      </c>
      <c r="N53" s="332">
        <v>9.7087378640776698E-2</v>
      </c>
      <c r="O53" s="332">
        <v>0.13592233009708737</v>
      </c>
      <c r="P53" s="332">
        <f t="shared" si="0"/>
        <v>0.93512266547580758</v>
      </c>
    </row>
    <row r="54" spans="7:16" ht="15" thickBot="1">
      <c r="G54" s="55"/>
      <c r="H54" s="333">
        <v>0.48</v>
      </c>
      <c r="I54" s="332">
        <v>0.95950000000000002</v>
      </c>
      <c r="J54" s="332">
        <v>9.7087378640776698E-2</v>
      </c>
      <c r="K54" s="332">
        <v>0.13592233009708737</v>
      </c>
      <c r="L54" s="332">
        <v>0.38555374707538392</v>
      </c>
      <c r="M54" s="332">
        <v>8.9407890222196876E-2</v>
      </c>
      <c r="N54" s="332">
        <v>9.6768140206934222E-2</v>
      </c>
      <c r="O54" s="332">
        <v>0.13592233009708737</v>
      </c>
      <c r="P54" s="332">
        <f t="shared" si="0"/>
        <v>0.94066181633946644</v>
      </c>
    </row>
    <row r="55" spans="7:16" ht="15" thickBot="1">
      <c r="G55" s="55"/>
      <c r="H55" s="333">
        <v>0.49</v>
      </c>
      <c r="I55" s="332">
        <v>0.96650000000000003</v>
      </c>
      <c r="J55" s="332">
        <v>9.7087378640776698E-2</v>
      </c>
      <c r="K55" s="332">
        <v>0.13592233009708737</v>
      </c>
      <c r="L55" s="332">
        <v>0.38636775823722097</v>
      </c>
      <c r="M55" s="332">
        <v>9.5089667401431668E-2</v>
      </c>
      <c r="N55" s="332">
        <v>9.6918912180065847E-2</v>
      </c>
      <c r="O55" s="332">
        <v>0.13592233009708737</v>
      </c>
      <c r="P55" s="332">
        <f t="shared" si="0"/>
        <v>0.94730837665367007</v>
      </c>
    </row>
    <row r="56" spans="7:16" ht="15" thickBot="1">
      <c r="G56" s="55"/>
      <c r="H56" s="333">
        <v>0.5</v>
      </c>
      <c r="I56" s="332">
        <v>0.97440000000000004</v>
      </c>
      <c r="J56" s="332">
        <v>9.70667662247965E-2</v>
      </c>
      <c r="K56" s="332">
        <v>0.13592233009708737</v>
      </c>
      <c r="L56" s="332">
        <v>0.38732026039319145</v>
      </c>
      <c r="M56" s="332">
        <v>0.10042991039373232</v>
      </c>
      <c r="N56" s="332">
        <v>9.7087378640776698E-2</v>
      </c>
      <c r="O56" s="332">
        <v>0.13592233009708737</v>
      </c>
      <c r="P56" s="332">
        <f t="shared" si="0"/>
        <v>0.95374897584667151</v>
      </c>
    </row>
    <row r="57" spans="7:16" ht="15" thickBot="1">
      <c r="G57" s="55"/>
      <c r="H57" s="333">
        <v>0.51</v>
      </c>
      <c r="I57" s="332">
        <v>0.98280000000000001</v>
      </c>
      <c r="J57" s="332">
        <v>9.7087378640776698E-2</v>
      </c>
      <c r="K57" s="332">
        <v>0.13592233009708737</v>
      </c>
      <c r="L57" s="332">
        <v>0.38734302914806645</v>
      </c>
      <c r="M57" s="332">
        <v>0.10740899971958678</v>
      </c>
      <c r="N57" s="332">
        <v>9.6865329712493245E-2</v>
      </c>
      <c r="O57" s="332">
        <v>0.13592233009708737</v>
      </c>
      <c r="P57" s="332">
        <f t="shared" si="0"/>
        <v>0.96054939741509804</v>
      </c>
    </row>
    <row r="58" spans="7:16" ht="15" thickBot="1">
      <c r="G58" s="55"/>
      <c r="H58" s="333">
        <v>0.52</v>
      </c>
      <c r="I58" s="332">
        <v>0.99160000000000004</v>
      </c>
      <c r="J58" s="332">
        <v>9.6929076692826133E-2</v>
      </c>
      <c r="K58" s="332">
        <v>0.13592233009708737</v>
      </c>
      <c r="L58" s="332">
        <v>0.38693860340199926</v>
      </c>
      <c r="M58" s="332">
        <v>0.11480480758086058</v>
      </c>
      <c r="N58" s="332">
        <v>9.7087378640776698E-2</v>
      </c>
      <c r="O58" s="332">
        <v>0.13592233009708737</v>
      </c>
      <c r="P58" s="332">
        <f t="shared" si="0"/>
        <v>0.96760452651063722</v>
      </c>
    </row>
    <row r="59" spans="7:16" ht="15" thickBot="1">
      <c r="G59" s="55"/>
      <c r="H59" s="333">
        <v>0.53</v>
      </c>
      <c r="I59" s="332">
        <v>0.99770000000000003</v>
      </c>
      <c r="J59" s="332">
        <v>9.6966521725761881E-2</v>
      </c>
      <c r="K59" s="332">
        <v>0.13592233009708737</v>
      </c>
      <c r="L59" s="332">
        <v>0.38729952392969058</v>
      </c>
      <c r="M59" s="332">
        <v>0.12148561163057076</v>
      </c>
      <c r="N59" s="332">
        <v>9.7087378640776698E-2</v>
      </c>
      <c r="O59" s="332">
        <v>0.13592233009708737</v>
      </c>
      <c r="P59" s="332">
        <f t="shared" si="0"/>
        <v>0.97468369612097461</v>
      </c>
    </row>
    <row r="60" spans="7:16" ht="15" thickBot="1">
      <c r="G60" s="55"/>
      <c r="H60" s="333">
        <v>0.54</v>
      </c>
      <c r="I60" s="332">
        <v>1</v>
      </c>
      <c r="J60" s="332">
        <v>9.700196042743503E-2</v>
      </c>
      <c r="K60" s="332">
        <v>0.13592233009708737</v>
      </c>
      <c r="L60" s="332">
        <v>0.38769807106614962</v>
      </c>
      <c r="M60" s="332">
        <v>0.12738941363706202</v>
      </c>
      <c r="N60" s="332">
        <v>9.7087378640776698E-2</v>
      </c>
      <c r="O60" s="332">
        <v>0.13592233009708737</v>
      </c>
      <c r="P60" s="332">
        <f t="shared" si="0"/>
        <v>0.98102148396559818</v>
      </c>
    </row>
    <row r="61" spans="7:16" ht="15" thickBot="1">
      <c r="G61" s="55"/>
      <c r="H61" s="333">
        <v>0.55000000000000004</v>
      </c>
      <c r="I61" s="332">
        <v>1</v>
      </c>
      <c r="J61" s="332">
        <v>9.7013145917543397E-2</v>
      </c>
      <c r="K61" s="332">
        <v>0.13592233009708737</v>
      </c>
      <c r="L61" s="332">
        <v>0.387773061624333</v>
      </c>
      <c r="M61" s="332">
        <v>0.1343946151201208</v>
      </c>
      <c r="N61" s="332">
        <v>9.7087378640776698E-2</v>
      </c>
      <c r="O61" s="332">
        <v>0.13592233009708737</v>
      </c>
      <c r="P61" s="332">
        <f t="shared" si="0"/>
        <v>0.98811286149694855</v>
      </c>
    </row>
    <row r="62" spans="7:16" ht="15" thickBot="1">
      <c r="G62" s="55"/>
      <c r="H62" s="333">
        <v>0.56000000000000005</v>
      </c>
      <c r="I62" s="332">
        <v>1</v>
      </c>
      <c r="J62" s="332">
        <v>9.7087378640776698E-2</v>
      </c>
      <c r="K62" s="332">
        <v>0.13592233009708737</v>
      </c>
      <c r="L62" s="332">
        <v>0.38813786874453732</v>
      </c>
      <c r="M62" s="332">
        <v>0.13953562499307773</v>
      </c>
      <c r="N62" s="332">
        <v>9.7087378640776698E-2</v>
      </c>
      <c r="O62" s="332">
        <v>0.13592233009708737</v>
      </c>
      <c r="P62" s="332">
        <f t="shared" si="0"/>
        <v>0.99369291121334302</v>
      </c>
    </row>
    <row r="63" spans="7:16" ht="15" thickBot="1">
      <c r="G63" s="55"/>
      <c r="H63" s="333">
        <v>0.56999999999999995</v>
      </c>
      <c r="I63" s="332">
        <v>1</v>
      </c>
      <c r="J63" s="332">
        <v>9.7076051458888854E-2</v>
      </c>
      <c r="K63" s="332">
        <v>0.13592233009708737</v>
      </c>
      <c r="L63" s="332">
        <v>0.38832419281164904</v>
      </c>
      <c r="M63" s="332">
        <v>0.14348274296612057</v>
      </c>
      <c r="N63" s="332">
        <v>9.7087378640776698E-2</v>
      </c>
      <c r="O63" s="332">
        <v>0.13592233009708737</v>
      </c>
      <c r="P63" s="332">
        <f t="shared" si="0"/>
        <v>0.99781502607160988</v>
      </c>
    </row>
    <row r="64" spans="7:16" ht="15" thickBot="1">
      <c r="G64" s="55"/>
      <c r="H64" s="333">
        <v>0.57999999999999996</v>
      </c>
      <c r="I64" s="332">
        <v>1</v>
      </c>
      <c r="J64" s="332">
        <v>9.7087378640776698E-2</v>
      </c>
      <c r="K64" s="332">
        <v>0.13592233009708737</v>
      </c>
      <c r="L64" s="332">
        <v>0.38834924818692657</v>
      </c>
      <c r="M64" s="332">
        <v>0.14548450660906762</v>
      </c>
      <c r="N64" s="332">
        <v>9.7087378640776698E-2</v>
      </c>
      <c r="O64" s="332">
        <v>0.13592233009708737</v>
      </c>
      <c r="P64" s="332">
        <f t="shared" si="0"/>
        <v>0.99985317227172232</v>
      </c>
    </row>
    <row r="65" spans="7:16" ht="15" thickBot="1">
      <c r="G65" s="55"/>
      <c r="H65" s="333">
        <v>0.59</v>
      </c>
      <c r="I65" s="332">
        <v>1</v>
      </c>
      <c r="J65" s="332">
        <v>9.7087378640776698E-2</v>
      </c>
      <c r="K65" s="332">
        <v>0.13592233009708737</v>
      </c>
      <c r="L65" s="332">
        <v>0.38834951456310679</v>
      </c>
      <c r="M65" s="332">
        <v>0.14563106796116504</v>
      </c>
      <c r="N65" s="332">
        <v>9.7087378640776698E-2</v>
      </c>
      <c r="O65" s="332">
        <v>0.13592233009708737</v>
      </c>
      <c r="P65" s="332">
        <f t="shared" si="0"/>
        <v>0.99999999999999978</v>
      </c>
    </row>
    <row r="66" spans="7:16" ht="15" thickBot="1">
      <c r="G66" s="55"/>
      <c r="H66" s="333">
        <v>0.6</v>
      </c>
      <c r="I66" s="332">
        <v>1</v>
      </c>
      <c r="J66" s="332">
        <v>9.7087378640776698E-2</v>
      </c>
      <c r="K66" s="332">
        <v>0.13592233009708737</v>
      </c>
      <c r="L66" s="332">
        <v>0.38834951456310679</v>
      </c>
      <c r="M66" s="332">
        <v>0.14563106796116504</v>
      </c>
      <c r="N66" s="332">
        <v>9.7087378640776698E-2</v>
      </c>
      <c r="O66" s="332">
        <v>0.13592233009708737</v>
      </c>
      <c r="P66" s="332">
        <f t="shared" si="0"/>
        <v>0.99999999999999978</v>
      </c>
    </row>
    <row r="67" spans="7:16" ht="15" thickBot="1">
      <c r="G67" s="55"/>
      <c r="H67" s="333">
        <v>0.61</v>
      </c>
      <c r="I67" s="332">
        <v>1</v>
      </c>
      <c r="J67" s="332">
        <v>9.7087378640776698E-2</v>
      </c>
      <c r="K67" s="332">
        <v>0.13592233009708737</v>
      </c>
      <c r="L67" s="332">
        <v>0.38834951456310679</v>
      </c>
      <c r="M67" s="332">
        <v>0.14563106796116504</v>
      </c>
      <c r="N67" s="332">
        <v>9.7087378640776698E-2</v>
      </c>
      <c r="O67" s="332">
        <v>0.13592233009708737</v>
      </c>
      <c r="P67" s="332">
        <f t="shared" si="0"/>
        <v>0.99999999999999978</v>
      </c>
    </row>
    <row r="68" spans="7:16" ht="15" thickBot="1">
      <c r="G68" s="55"/>
      <c r="H68" s="333">
        <v>0.62</v>
      </c>
      <c r="I68" s="332">
        <v>1</v>
      </c>
      <c r="J68" s="332">
        <v>9.7087378640776698E-2</v>
      </c>
      <c r="K68" s="332">
        <v>0.13592233009708737</v>
      </c>
      <c r="L68" s="332">
        <v>0.38834951456310679</v>
      </c>
      <c r="M68" s="332">
        <v>0.14563106796116504</v>
      </c>
      <c r="N68" s="332">
        <v>9.7087378640776698E-2</v>
      </c>
      <c r="O68" s="332">
        <v>0.13592233009708737</v>
      </c>
      <c r="P68" s="332">
        <f t="shared" si="0"/>
        <v>0.99999999999999978</v>
      </c>
    </row>
    <row r="69" spans="7:16" ht="15" thickBot="1">
      <c r="G69" s="55"/>
      <c r="H69" s="333">
        <v>0.63</v>
      </c>
      <c r="I69" s="332">
        <v>1</v>
      </c>
      <c r="J69" s="332">
        <v>9.7087378640776698E-2</v>
      </c>
      <c r="K69" s="332">
        <v>0.13592233009708737</v>
      </c>
      <c r="L69" s="332">
        <v>0.38834951456310679</v>
      </c>
      <c r="M69" s="332">
        <v>0.14563106796116504</v>
      </c>
      <c r="N69" s="332">
        <v>9.7087378640776698E-2</v>
      </c>
      <c r="O69" s="332">
        <v>0.13592233009708737</v>
      </c>
      <c r="P69" s="332">
        <f t="shared" si="0"/>
        <v>0.99999999999999978</v>
      </c>
    </row>
    <row r="70" spans="7:16" ht="15" thickBot="1">
      <c r="G70" s="55"/>
      <c r="H70" s="333">
        <v>0.64</v>
      </c>
      <c r="I70" s="332">
        <v>1</v>
      </c>
      <c r="J70" s="332">
        <v>9.7087378640776698E-2</v>
      </c>
      <c r="K70" s="332">
        <v>0.13592233009708737</v>
      </c>
      <c r="L70" s="332">
        <v>0.38834951456310679</v>
      </c>
      <c r="M70" s="332">
        <v>0.14563106796116504</v>
      </c>
      <c r="N70" s="332">
        <v>9.7087378640776698E-2</v>
      </c>
      <c r="O70" s="332">
        <v>0.13592233009708737</v>
      </c>
      <c r="P70" s="332">
        <f t="shared" si="0"/>
        <v>0.99999999999999978</v>
      </c>
    </row>
    <row r="71" spans="7:16" ht="15" thickBot="1">
      <c r="G71" s="55"/>
      <c r="H71" s="333">
        <v>0.65</v>
      </c>
      <c r="I71" s="332">
        <v>1</v>
      </c>
      <c r="J71" s="332">
        <v>9.7087378640776698E-2</v>
      </c>
      <c r="K71" s="332">
        <v>0.13592233009708737</v>
      </c>
      <c r="L71" s="332">
        <v>0.38834951456310679</v>
      </c>
      <c r="M71" s="332">
        <v>0.14563106796116504</v>
      </c>
      <c r="N71" s="332">
        <v>9.7087378640776698E-2</v>
      </c>
      <c r="O71" s="332">
        <v>0.13592233009708737</v>
      </c>
      <c r="P71" s="332">
        <f t="shared" ref="P71:P106" si="1">SUM(J71:O71)</f>
        <v>0.99999999999999978</v>
      </c>
    </row>
    <row r="72" spans="7:16" ht="15" thickBot="1">
      <c r="G72" s="55"/>
      <c r="H72" s="333">
        <v>0.66</v>
      </c>
      <c r="I72" s="332">
        <v>1</v>
      </c>
      <c r="J72" s="332">
        <v>9.7087378640776698E-2</v>
      </c>
      <c r="K72" s="332">
        <v>0.13592233009708737</v>
      </c>
      <c r="L72" s="332">
        <v>0.38834951456310679</v>
      </c>
      <c r="M72" s="332">
        <v>0.14563106796116504</v>
      </c>
      <c r="N72" s="332">
        <v>9.7087378640776698E-2</v>
      </c>
      <c r="O72" s="332">
        <v>0.13592233009708737</v>
      </c>
      <c r="P72" s="332">
        <f t="shared" si="1"/>
        <v>0.99999999999999978</v>
      </c>
    </row>
    <row r="73" spans="7:16" ht="15" thickBot="1">
      <c r="G73" s="55"/>
      <c r="H73" s="333">
        <v>0.67</v>
      </c>
      <c r="I73" s="332">
        <v>1</v>
      </c>
      <c r="J73" s="332">
        <v>9.7087378640776698E-2</v>
      </c>
      <c r="K73" s="332">
        <v>0.13592233009708737</v>
      </c>
      <c r="L73" s="332">
        <v>0.38834951456310679</v>
      </c>
      <c r="M73" s="332">
        <v>0.14563106796116504</v>
      </c>
      <c r="N73" s="332">
        <v>9.7087378640776698E-2</v>
      </c>
      <c r="O73" s="332">
        <v>0.13592233009708737</v>
      </c>
      <c r="P73" s="332">
        <f t="shared" si="1"/>
        <v>0.99999999999999978</v>
      </c>
    </row>
    <row r="74" spans="7:16" ht="15" thickBot="1">
      <c r="G74" s="55"/>
      <c r="H74" s="333">
        <v>0.68</v>
      </c>
      <c r="I74" s="332">
        <v>1</v>
      </c>
      <c r="J74" s="332">
        <v>9.7087378640776698E-2</v>
      </c>
      <c r="K74" s="332">
        <v>0.13592233009708737</v>
      </c>
      <c r="L74" s="332">
        <v>0.38834951456310679</v>
      </c>
      <c r="M74" s="332">
        <v>0.14563106796116504</v>
      </c>
      <c r="N74" s="332">
        <v>9.7087378640776698E-2</v>
      </c>
      <c r="O74" s="332">
        <v>0.13592233009708737</v>
      </c>
      <c r="P74" s="332">
        <f t="shared" si="1"/>
        <v>0.99999999999999978</v>
      </c>
    </row>
    <row r="75" spans="7:16" ht="15" thickBot="1">
      <c r="G75" s="55"/>
      <c r="H75" s="333">
        <v>0.69</v>
      </c>
      <c r="I75" s="332">
        <v>1</v>
      </c>
      <c r="J75" s="332">
        <v>9.7087378640776698E-2</v>
      </c>
      <c r="K75" s="332">
        <v>0.13592233009708737</v>
      </c>
      <c r="L75" s="332">
        <v>0.38834951456310679</v>
      </c>
      <c r="M75" s="332">
        <v>0.14563106796116504</v>
      </c>
      <c r="N75" s="332">
        <v>9.7087378640776698E-2</v>
      </c>
      <c r="O75" s="332">
        <v>0.13592233009708737</v>
      </c>
      <c r="P75" s="332">
        <f t="shared" si="1"/>
        <v>0.99999999999999978</v>
      </c>
    </row>
    <row r="76" spans="7:16" ht="15" thickBot="1">
      <c r="G76" s="55"/>
      <c r="H76" s="333">
        <v>0.7</v>
      </c>
      <c r="I76" s="332">
        <v>1</v>
      </c>
      <c r="J76" s="332">
        <v>9.7087378640776698E-2</v>
      </c>
      <c r="K76" s="332">
        <v>0.13592233009708737</v>
      </c>
      <c r="L76" s="332">
        <v>0.38834951456310679</v>
      </c>
      <c r="M76" s="332">
        <v>0.14563106796116504</v>
      </c>
      <c r="N76" s="332">
        <v>9.7087378640776698E-2</v>
      </c>
      <c r="O76" s="332">
        <v>0.13592233009708737</v>
      </c>
      <c r="P76" s="332">
        <f t="shared" si="1"/>
        <v>0.99999999999999978</v>
      </c>
    </row>
    <row r="77" spans="7:16" ht="15" thickBot="1">
      <c r="G77" s="55"/>
      <c r="H77" s="333">
        <v>0.71</v>
      </c>
      <c r="I77" s="332">
        <v>1</v>
      </c>
      <c r="J77" s="332">
        <v>9.7087378640776698E-2</v>
      </c>
      <c r="K77" s="332">
        <v>0.13592233009708737</v>
      </c>
      <c r="L77" s="332">
        <v>0.38834951456310679</v>
      </c>
      <c r="M77" s="332">
        <v>0.14563106796116504</v>
      </c>
      <c r="N77" s="332">
        <v>9.7087378640776698E-2</v>
      </c>
      <c r="O77" s="332">
        <v>0.13592233009708737</v>
      </c>
      <c r="P77" s="332">
        <f t="shared" si="1"/>
        <v>0.99999999999999978</v>
      </c>
    </row>
    <row r="78" spans="7:16" ht="15" thickBot="1">
      <c r="G78" s="55"/>
      <c r="H78" s="333">
        <v>0.72</v>
      </c>
      <c r="I78" s="332">
        <v>1</v>
      </c>
      <c r="J78" s="332">
        <v>9.7087378640776698E-2</v>
      </c>
      <c r="K78" s="332">
        <v>0.13592233009708737</v>
      </c>
      <c r="L78" s="332">
        <v>0.38834951456310679</v>
      </c>
      <c r="M78" s="332">
        <v>0.14563106796116504</v>
      </c>
      <c r="N78" s="332">
        <v>9.7087378640776698E-2</v>
      </c>
      <c r="O78" s="332">
        <v>0.13592233009708737</v>
      </c>
      <c r="P78" s="332">
        <f t="shared" si="1"/>
        <v>0.99999999999999978</v>
      </c>
    </row>
    <row r="79" spans="7:16" ht="15" thickBot="1">
      <c r="G79" s="55"/>
      <c r="H79" s="333">
        <v>0.73</v>
      </c>
      <c r="I79" s="332">
        <v>1</v>
      </c>
      <c r="J79" s="332">
        <v>9.7087378640776698E-2</v>
      </c>
      <c r="K79" s="332">
        <v>0.13592233009708737</v>
      </c>
      <c r="L79" s="332">
        <v>0.38834951456310679</v>
      </c>
      <c r="M79" s="332">
        <v>0.14563106796116504</v>
      </c>
      <c r="N79" s="332">
        <v>9.7087378640776698E-2</v>
      </c>
      <c r="O79" s="332">
        <v>0.13592233009708737</v>
      </c>
      <c r="P79" s="332">
        <f t="shared" si="1"/>
        <v>0.99999999999999978</v>
      </c>
    </row>
    <row r="80" spans="7:16" ht="15" thickBot="1">
      <c r="G80" s="55"/>
      <c r="H80" s="333">
        <v>0.74</v>
      </c>
      <c r="I80" s="332">
        <v>1</v>
      </c>
      <c r="J80" s="332">
        <v>9.7087378640776698E-2</v>
      </c>
      <c r="K80" s="332">
        <v>0.13592233009708737</v>
      </c>
      <c r="L80" s="332">
        <v>0.38834951456310679</v>
      </c>
      <c r="M80" s="332">
        <v>0.14563106796116504</v>
      </c>
      <c r="N80" s="332">
        <v>9.7087378640776698E-2</v>
      </c>
      <c r="O80" s="332">
        <v>0.13592233009708737</v>
      </c>
      <c r="P80" s="332">
        <f t="shared" si="1"/>
        <v>0.99999999999999978</v>
      </c>
    </row>
    <row r="81" spans="7:16" ht="15" thickBot="1">
      <c r="G81" s="55"/>
      <c r="H81" s="333">
        <v>0.75</v>
      </c>
      <c r="I81" s="332">
        <v>1</v>
      </c>
      <c r="J81" s="332">
        <v>9.7087378640776698E-2</v>
      </c>
      <c r="K81" s="332">
        <v>0.13592233009708737</v>
      </c>
      <c r="L81" s="332">
        <v>0.38834951456310679</v>
      </c>
      <c r="M81" s="332">
        <v>0.14563106796116504</v>
      </c>
      <c r="N81" s="332">
        <v>9.7087378640776698E-2</v>
      </c>
      <c r="O81" s="332">
        <v>0.13592233009708737</v>
      </c>
      <c r="P81" s="332">
        <f t="shared" si="1"/>
        <v>0.99999999999999978</v>
      </c>
    </row>
    <row r="82" spans="7:16" ht="15" thickBot="1">
      <c r="G82" s="55"/>
      <c r="H82" s="333">
        <v>0.76</v>
      </c>
      <c r="I82" s="332">
        <v>1</v>
      </c>
      <c r="J82" s="332">
        <v>9.7087378640776698E-2</v>
      </c>
      <c r="K82" s="332">
        <v>0.13592233009708737</v>
      </c>
      <c r="L82" s="332">
        <v>0.38834951456310679</v>
      </c>
      <c r="M82" s="332">
        <v>0.14563106796116504</v>
      </c>
      <c r="N82" s="332">
        <v>9.7087378640776698E-2</v>
      </c>
      <c r="O82" s="332">
        <v>0.13592233009708737</v>
      </c>
      <c r="P82" s="332">
        <f t="shared" si="1"/>
        <v>0.99999999999999978</v>
      </c>
    </row>
    <row r="83" spans="7:16" ht="15" thickBot="1">
      <c r="G83" s="55"/>
      <c r="H83" s="333">
        <v>0.77</v>
      </c>
      <c r="I83" s="332">
        <v>1</v>
      </c>
      <c r="J83" s="332">
        <v>9.7087378640776698E-2</v>
      </c>
      <c r="K83" s="332">
        <v>0.13592233009708737</v>
      </c>
      <c r="L83" s="332">
        <v>0.38834951456310679</v>
      </c>
      <c r="M83" s="332">
        <v>0.14563106796116504</v>
      </c>
      <c r="N83" s="332">
        <v>9.7087378640776698E-2</v>
      </c>
      <c r="O83" s="332">
        <v>0.13592233009708737</v>
      </c>
      <c r="P83" s="332">
        <f t="shared" si="1"/>
        <v>0.99999999999999978</v>
      </c>
    </row>
    <row r="84" spans="7:16" ht="15" thickBot="1">
      <c r="G84" s="55"/>
      <c r="H84" s="333">
        <v>0.78</v>
      </c>
      <c r="I84" s="332">
        <v>1</v>
      </c>
      <c r="J84" s="332">
        <v>9.7087378640776698E-2</v>
      </c>
      <c r="K84" s="332">
        <v>0.13592233009708737</v>
      </c>
      <c r="L84" s="332">
        <v>0.38834951456310679</v>
      </c>
      <c r="M84" s="332">
        <v>0.14563106796116504</v>
      </c>
      <c r="N84" s="332">
        <v>9.7087378640776698E-2</v>
      </c>
      <c r="O84" s="332">
        <v>0.13592233009708737</v>
      </c>
      <c r="P84" s="332">
        <f t="shared" si="1"/>
        <v>0.99999999999999978</v>
      </c>
    </row>
    <row r="85" spans="7:16" ht="15" thickBot="1">
      <c r="G85" s="55"/>
      <c r="H85" s="333">
        <v>0.79</v>
      </c>
      <c r="I85" s="332">
        <v>1</v>
      </c>
      <c r="J85" s="332">
        <v>9.7087378640776698E-2</v>
      </c>
      <c r="K85" s="332">
        <v>0.13592233009708737</v>
      </c>
      <c r="L85" s="332">
        <v>0.38834951456310679</v>
      </c>
      <c r="M85" s="332">
        <v>0.14563106796116504</v>
      </c>
      <c r="N85" s="332">
        <v>9.7087378640776698E-2</v>
      </c>
      <c r="O85" s="332">
        <v>0.13592233009708737</v>
      </c>
      <c r="P85" s="332">
        <f t="shared" si="1"/>
        <v>0.99999999999999978</v>
      </c>
    </row>
    <row r="86" spans="7:16" ht="15" thickBot="1">
      <c r="G86" s="55"/>
      <c r="H86" s="333">
        <v>0.8</v>
      </c>
      <c r="I86" s="332">
        <v>1</v>
      </c>
      <c r="J86" s="332">
        <v>9.7087378640776698E-2</v>
      </c>
      <c r="K86" s="332">
        <v>0.13592233009708737</v>
      </c>
      <c r="L86" s="332">
        <v>0.38834951456310679</v>
      </c>
      <c r="M86" s="332">
        <v>0.14563106796116504</v>
      </c>
      <c r="N86" s="332">
        <v>9.7087378640776698E-2</v>
      </c>
      <c r="O86" s="332">
        <v>0.13592233009708737</v>
      </c>
      <c r="P86" s="332">
        <f t="shared" si="1"/>
        <v>0.99999999999999978</v>
      </c>
    </row>
    <row r="87" spans="7:16" ht="15" thickBot="1">
      <c r="G87" s="55"/>
      <c r="H87" s="333">
        <v>0.81</v>
      </c>
      <c r="I87" s="332">
        <v>1</v>
      </c>
      <c r="J87" s="332">
        <v>9.7087378640776698E-2</v>
      </c>
      <c r="K87" s="332">
        <v>0.13592233009708737</v>
      </c>
      <c r="L87" s="332">
        <v>0.38834951456310679</v>
      </c>
      <c r="M87" s="332">
        <v>0.14563106796116504</v>
      </c>
      <c r="N87" s="332">
        <v>9.7087378640776698E-2</v>
      </c>
      <c r="O87" s="332">
        <v>0.13592233009708737</v>
      </c>
      <c r="P87" s="332">
        <f t="shared" si="1"/>
        <v>0.99999999999999978</v>
      </c>
    </row>
    <row r="88" spans="7:16" ht="15" thickBot="1">
      <c r="G88" s="55"/>
      <c r="H88" s="333">
        <v>0.82</v>
      </c>
      <c r="I88" s="332">
        <v>1</v>
      </c>
      <c r="J88" s="332">
        <v>9.7087378640776698E-2</v>
      </c>
      <c r="K88" s="332">
        <v>0.13592233009708737</v>
      </c>
      <c r="L88" s="332">
        <v>0.38834951456310679</v>
      </c>
      <c r="M88" s="332">
        <v>0.14563106796116504</v>
      </c>
      <c r="N88" s="332">
        <v>9.7087378640776698E-2</v>
      </c>
      <c r="O88" s="332">
        <v>0.13592233009708737</v>
      </c>
      <c r="P88" s="332">
        <f t="shared" si="1"/>
        <v>0.99999999999999978</v>
      </c>
    </row>
    <row r="89" spans="7:16" ht="15" thickBot="1">
      <c r="G89" s="55"/>
      <c r="H89" s="333">
        <v>0.83</v>
      </c>
      <c r="I89" s="332">
        <v>1</v>
      </c>
      <c r="J89" s="332">
        <v>9.7087378640776698E-2</v>
      </c>
      <c r="K89" s="332">
        <v>0.13592233009708737</v>
      </c>
      <c r="L89" s="332">
        <v>0.38834951456310679</v>
      </c>
      <c r="M89" s="332">
        <v>0.14563106796116504</v>
      </c>
      <c r="N89" s="332">
        <v>9.7087378640776698E-2</v>
      </c>
      <c r="O89" s="332">
        <v>0.13592233009708737</v>
      </c>
      <c r="P89" s="332">
        <f t="shared" si="1"/>
        <v>0.99999999999999978</v>
      </c>
    </row>
    <row r="90" spans="7:16" ht="15" thickBot="1">
      <c r="G90" s="55"/>
      <c r="H90" s="333">
        <v>0.84</v>
      </c>
      <c r="I90" s="332">
        <v>1</v>
      </c>
      <c r="J90" s="332">
        <v>9.7087378640776698E-2</v>
      </c>
      <c r="K90" s="332">
        <v>0.13592233009708737</v>
      </c>
      <c r="L90" s="332">
        <v>0.38834951456310679</v>
      </c>
      <c r="M90" s="332">
        <v>0.14563106796116504</v>
      </c>
      <c r="N90" s="332">
        <v>9.7087378640776698E-2</v>
      </c>
      <c r="O90" s="332">
        <v>0.13592233009708737</v>
      </c>
      <c r="P90" s="332">
        <f t="shared" si="1"/>
        <v>0.99999999999999978</v>
      </c>
    </row>
    <row r="91" spans="7:16" ht="15" thickBot="1">
      <c r="G91" s="55"/>
      <c r="H91" s="333">
        <v>0.85</v>
      </c>
      <c r="I91" s="332">
        <v>1</v>
      </c>
      <c r="J91" s="332">
        <v>9.7087378640776698E-2</v>
      </c>
      <c r="K91" s="332">
        <v>0.13592233009708737</v>
      </c>
      <c r="L91" s="332">
        <v>0.38834951456310679</v>
      </c>
      <c r="M91" s="332">
        <v>0.14563106796116504</v>
      </c>
      <c r="N91" s="332">
        <v>9.7087378640776698E-2</v>
      </c>
      <c r="O91" s="332">
        <v>0.13592233009708737</v>
      </c>
      <c r="P91" s="332">
        <f t="shared" si="1"/>
        <v>0.99999999999999978</v>
      </c>
    </row>
    <row r="92" spans="7:16" ht="15" thickBot="1">
      <c r="G92" s="55"/>
      <c r="H92" s="333">
        <v>0.86</v>
      </c>
      <c r="I92" s="332">
        <v>1</v>
      </c>
      <c r="J92" s="332">
        <v>9.7087378640776698E-2</v>
      </c>
      <c r="K92" s="332">
        <v>0.13592233009708737</v>
      </c>
      <c r="L92" s="332">
        <v>0.38834951456310679</v>
      </c>
      <c r="M92" s="332">
        <v>0.14563106796116504</v>
      </c>
      <c r="N92" s="332">
        <v>9.7087378640776698E-2</v>
      </c>
      <c r="O92" s="332">
        <v>0.13592233009708737</v>
      </c>
      <c r="P92" s="332">
        <f t="shared" si="1"/>
        <v>0.99999999999999978</v>
      </c>
    </row>
    <row r="93" spans="7:16" ht="15" thickBot="1">
      <c r="G93" s="55"/>
      <c r="H93" s="333">
        <v>0.87</v>
      </c>
      <c r="I93" s="332">
        <v>1</v>
      </c>
      <c r="J93" s="332">
        <v>9.7087378640776698E-2</v>
      </c>
      <c r="K93" s="332">
        <v>0.13592233009708737</v>
      </c>
      <c r="L93" s="332">
        <v>0.38834951456310679</v>
      </c>
      <c r="M93" s="332">
        <v>0.14563106796116504</v>
      </c>
      <c r="N93" s="332">
        <v>9.7087378640776698E-2</v>
      </c>
      <c r="O93" s="332">
        <v>0.13592233009708737</v>
      </c>
      <c r="P93" s="332">
        <f t="shared" si="1"/>
        <v>0.99999999999999978</v>
      </c>
    </row>
    <row r="94" spans="7:16" ht="15" thickBot="1">
      <c r="G94" s="55"/>
      <c r="H94" s="333">
        <v>0.88</v>
      </c>
      <c r="I94" s="332">
        <v>1</v>
      </c>
      <c r="J94" s="332">
        <v>9.7087378640776698E-2</v>
      </c>
      <c r="K94" s="332">
        <v>0.13592233009708737</v>
      </c>
      <c r="L94" s="332">
        <v>0.38834951456310679</v>
      </c>
      <c r="M94" s="332">
        <v>0.14563106796116504</v>
      </c>
      <c r="N94" s="332">
        <v>9.7087378640776698E-2</v>
      </c>
      <c r="O94" s="332">
        <v>0.13592233009708737</v>
      </c>
      <c r="P94" s="332">
        <f t="shared" si="1"/>
        <v>0.99999999999999978</v>
      </c>
    </row>
    <row r="95" spans="7:16" ht="15" thickBot="1">
      <c r="G95" s="55"/>
      <c r="H95" s="333">
        <v>0.89</v>
      </c>
      <c r="I95" s="332">
        <v>1</v>
      </c>
      <c r="J95" s="332">
        <v>9.7087378640776698E-2</v>
      </c>
      <c r="K95" s="332">
        <v>0.13592233009708737</v>
      </c>
      <c r="L95" s="332">
        <v>0.38834951456310679</v>
      </c>
      <c r="M95" s="332">
        <v>0.14563106796116504</v>
      </c>
      <c r="N95" s="332">
        <v>9.7087378640776698E-2</v>
      </c>
      <c r="O95" s="332">
        <v>0.13592233009708737</v>
      </c>
      <c r="P95" s="332">
        <f t="shared" si="1"/>
        <v>0.99999999999999978</v>
      </c>
    </row>
    <row r="96" spans="7:16" ht="15" thickBot="1">
      <c r="G96" s="55"/>
      <c r="H96" s="333">
        <v>0.9</v>
      </c>
      <c r="I96" s="332">
        <v>1</v>
      </c>
      <c r="J96" s="332">
        <v>9.7087378640776698E-2</v>
      </c>
      <c r="K96" s="332">
        <v>0.13592233009708737</v>
      </c>
      <c r="L96" s="332">
        <v>0.38834951456310679</v>
      </c>
      <c r="M96" s="332">
        <v>0.14563106796116504</v>
      </c>
      <c r="N96" s="332">
        <v>9.7087378640776698E-2</v>
      </c>
      <c r="O96" s="332">
        <v>0.13592233009708737</v>
      </c>
      <c r="P96" s="332">
        <f t="shared" si="1"/>
        <v>0.99999999999999978</v>
      </c>
    </row>
    <row r="97" spans="7:16" ht="15" thickBot="1">
      <c r="G97" s="55"/>
      <c r="H97" s="333">
        <v>0.91</v>
      </c>
      <c r="I97" s="332">
        <v>1</v>
      </c>
      <c r="J97" s="332">
        <v>9.7087378640776698E-2</v>
      </c>
      <c r="K97" s="332">
        <v>0.13592233009708737</v>
      </c>
      <c r="L97" s="332">
        <v>0.38834951456310679</v>
      </c>
      <c r="M97" s="332">
        <v>0.14563106796116504</v>
      </c>
      <c r="N97" s="332">
        <v>9.7087378640776698E-2</v>
      </c>
      <c r="O97" s="332">
        <v>0.13592233009708737</v>
      </c>
      <c r="P97" s="332">
        <f t="shared" si="1"/>
        <v>0.99999999999999978</v>
      </c>
    </row>
    <row r="98" spans="7:16" ht="15" thickBot="1">
      <c r="G98" s="55"/>
      <c r="H98" s="333">
        <v>0.92</v>
      </c>
      <c r="I98" s="332">
        <v>1</v>
      </c>
      <c r="J98" s="332">
        <v>9.7087378640776698E-2</v>
      </c>
      <c r="K98" s="332">
        <v>0.13592233009708737</v>
      </c>
      <c r="L98" s="332">
        <v>0.38834951456310679</v>
      </c>
      <c r="M98" s="332">
        <v>0.14563106796116504</v>
      </c>
      <c r="N98" s="332">
        <v>9.7087378640776698E-2</v>
      </c>
      <c r="O98" s="332">
        <v>0.13592233009708737</v>
      </c>
      <c r="P98" s="332">
        <f t="shared" si="1"/>
        <v>0.99999999999999978</v>
      </c>
    </row>
    <row r="99" spans="7:16" ht="15" thickBot="1">
      <c r="G99" s="55"/>
      <c r="H99" s="333">
        <v>0.93</v>
      </c>
      <c r="I99" s="332">
        <v>1</v>
      </c>
      <c r="J99" s="332">
        <v>9.7087378640776698E-2</v>
      </c>
      <c r="K99" s="332">
        <v>0.13592233009708737</v>
      </c>
      <c r="L99" s="332">
        <v>0.38834951456310679</v>
      </c>
      <c r="M99" s="332">
        <v>0.14563106796116504</v>
      </c>
      <c r="N99" s="332">
        <v>9.7087378640776698E-2</v>
      </c>
      <c r="O99" s="332">
        <v>0.13592233009708737</v>
      </c>
      <c r="P99" s="332">
        <f t="shared" si="1"/>
        <v>0.99999999999999978</v>
      </c>
    </row>
    <row r="100" spans="7:16" ht="15" thickBot="1">
      <c r="G100" s="55"/>
      <c r="H100" s="333">
        <v>0.94</v>
      </c>
      <c r="I100" s="332">
        <v>1</v>
      </c>
      <c r="J100" s="332">
        <v>9.7087378640776698E-2</v>
      </c>
      <c r="K100" s="332">
        <v>0.13592233009708737</v>
      </c>
      <c r="L100" s="332">
        <v>0.38834951456310679</v>
      </c>
      <c r="M100" s="332">
        <v>0.14563106796116504</v>
      </c>
      <c r="N100" s="332">
        <v>9.7087378640776698E-2</v>
      </c>
      <c r="O100" s="332">
        <v>0.13592233009708737</v>
      </c>
      <c r="P100" s="332">
        <f t="shared" si="1"/>
        <v>0.99999999999999978</v>
      </c>
    </row>
    <row r="101" spans="7:16" ht="15" thickBot="1">
      <c r="G101" s="55"/>
      <c r="H101" s="333">
        <v>0.95</v>
      </c>
      <c r="I101" s="332">
        <v>1</v>
      </c>
      <c r="J101" s="332">
        <v>9.7087378640776698E-2</v>
      </c>
      <c r="K101" s="332">
        <v>0.13592233009708737</v>
      </c>
      <c r="L101" s="332">
        <v>0.38834951456310679</v>
      </c>
      <c r="M101" s="332">
        <v>0.14563106796116504</v>
      </c>
      <c r="N101" s="332">
        <v>9.7087378640776698E-2</v>
      </c>
      <c r="O101" s="332">
        <v>0.13592233009708737</v>
      </c>
      <c r="P101" s="332">
        <f t="shared" si="1"/>
        <v>0.99999999999999978</v>
      </c>
    </row>
    <row r="102" spans="7:16" ht="15" thickBot="1">
      <c r="G102" s="55"/>
      <c r="H102" s="333">
        <v>0.96</v>
      </c>
      <c r="I102" s="332">
        <v>1</v>
      </c>
      <c r="J102" s="332">
        <v>9.7087378640776698E-2</v>
      </c>
      <c r="K102" s="332">
        <v>0.13592233009708737</v>
      </c>
      <c r="L102" s="332">
        <v>0.38834951456310679</v>
      </c>
      <c r="M102" s="332">
        <v>0.14563106796116504</v>
      </c>
      <c r="N102" s="332">
        <v>9.7087378640776698E-2</v>
      </c>
      <c r="O102" s="332">
        <v>0.13592233009708737</v>
      </c>
      <c r="P102" s="332">
        <f t="shared" si="1"/>
        <v>0.99999999999999978</v>
      </c>
    </row>
    <row r="103" spans="7:16" ht="15" thickBot="1">
      <c r="G103" s="55"/>
      <c r="H103" s="333">
        <v>0.97</v>
      </c>
      <c r="I103" s="332">
        <v>1</v>
      </c>
      <c r="J103" s="332">
        <v>9.7087378640776698E-2</v>
      </c>
      <c r="K103" s="332">
        <v>0.13592233009708737</v>
      </c>
      <c r="L103" s="332">
        <v>0.38834951456310679</v>
      </c>
      <c r="M103" s="332">
        <v>0.14563106796116504</v>
      </c>
      <c r="N103" s="332">
        <v>9.7087378640776698E-2</v>
      </c>
      <c r="O103" s="332">
        <v>0.13592233009708737</v>
      </c>
      <c r="P103" s="332">
        <f t="shared" si="1"/>
        <v>0.99999999999999978</v>
      </c>
    </row>
    <row r="104" spans="7:16" ht="15" thickBot="1">
      <c r="G104" s="55"/>
      <c r="H104" s="333">
        <v>0.98</v>
      </c>
      <c r="I104" s="332">
        <v>1</v>
      </c>
      <c r="J104" s="332">
        <v>9.7087378640776698E-2</v>
      </c>
      <c r="K104" s="332">
        <v>0.13592233009708737</v>
      </c>
      <c r="L104" s="332">
        <v>0.38834951456310679</v>
      </c>
      <c r="M104" s="332">
        <v>0.14563106796116504</v>
      </c>
      <c r="N104" s="332">
        <v>9.7087378640776698E-2</v>
      </c>
      <c r="O104" s="332">
        <v>0.13592233009708737</v>
      </c>
      <c r="P104" s="332">
        <f t="shared" si="1"/>
        <v>0.99999999999999978</v>
      </c>
    </row>
    <row r="105" spans="7:16" ht="15" thickBot="1">
      <c r="G105" s="55"/>
      <c r="H105" s="333">
        <v>0.99</v>
      </c>
      <c r="I105" s="332">
        <v>1</v>
      </c>
      <c r="J105" s="332">
        <v>9.7087378640776698E-2</v>
      </c>
      <c r="K105" s="332">
        <v>0.13592233009708737</v>
      </c>
      <c r="L105" s="332">
        <v>0.38834951456310679</v>
      </c>
      <c r="M105" s="332">
        <v>0.14563106796116504</v>
      </c>
      <c r="N105" s="332">
        <v>9.7087378640776698E-2</v>
      </c>
      <c r="O105" s="332">
        <v>0.13592233009708737</v>
      </c>
      <c r="P105" s="332">
        <f t="shared" si="1"/>
        <v>0.99999999999999978</v>
      </c>
    </row>
    <row r="106" spans="7:16" ht="15" thickBot="1">
      <c r="G106" s="55"/>
      <c r="H106" s="333">
        <v>1</v>
      </c>
      <c r="I106" s="6">
        <v>1</v>
      </c>
      <c r="J106" s="332">
        <v>9.7087378640776698E-2</v>
      </c>
      <c r="K106" s="332">
        <v>0.13592233009708735</v>
      </c>
      <c r="L106" s="332">
        <v>0.38834951456310679</v>
      </c>
      <c r="M106" s="332">
        <v>0.14563106796116504</v>
      </c>
      <c r="N106" s="332">
        <v>9.7087378640776698E-2</v>
      </c>
      <c r="O106" s="332">
        <v>0.13592233009708735</v>
      </c>
      <c r="P106" s="332">
        <f t="shared" si="1"/>
        <v>0.99999999999999978</v>
      </c>
    </row>
  </sheetData>
  <mergeCells count="1">
    <mergeCell ref="J4:P4"/>
  </mergeCells>
  <phoneticPr fontId="45" type="noConversion"/>
  <hyperlinks>
    <hyperlink ref="A2" location="Contents!A1" display="Return to Contents Page" xr:uid="{A6EBF99E-844B-4774-9017-DFA963A77430}"/>
    <hyperlink ref="A3" location="'5. De-rating Factors'!A1" display="Return to Chapter Contents" xr:uid="{29BA0ECD-F56B-4206-A03A-40B73E018C27}"/>
  </hyperlinks>
  <pageMargins left="0.7" right="0.7" top="0.75" bottom="0.75" header="0.3" footer="0.3"/>
  <pageSetup paperSize="9" orientation="portrait" horizontalDpi="90" verticalDpi="90" r:id="rId1"/>
  <ignoredErrors>
    <ignoredError sqref="P6 P7:P106" formulaRange="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7B7F-0B33-4E31-8F6B-F000E61AD8F7}">
  <sheetPr codeName="Sheet75"/>
  <dimension ref="A1:D11"/>
  <sheetViews>
    <sheetView zoomScale="85" zoomScaleNormal="85" workbookViewId="0">
      <selection activeCell="D15" sqref="D15"/>
    </sheetView>
  </sheetViews>
  <sheetFormatPr defaultColWidth="8.88671875" defaultRowHeight="14.4"/>
  <cols>
    <col min="1" max="1" width="26.6640625" style="20" customWidth="1"/>
    <col min="2" max="2" width="17.109375" style="20" customWidth="1"/>
    <col min="3" max="3" width="13.88671875" style="20" customWidth="1"/>
    <col min="4" max="4" width="12.44140625" style="20" customWidth="1"/>
    <col min="5" max="5" width="11.5546875" style="20" customWidth="1"/>
    <col min="6" max="6" width="12" style="20" customWidth="1"/>
    <col min="7" max="16384" width="8.88671875" style="20"/>
  </cols>
  <sheetData>
    <row r="1" spans="1:4" s="40" customFormat="1" ht="21">
      <c r="A1" s="39" t="s">
        <v>47</v>
      </c>
    </row>
    <row r="2" spans="1:4">
      <c r="A2" s="37" t="s">
        <v>83</v>
      </c>
    </row>
    <row r="3" spans="1:4">
      <c r="A3" s="37" t="s">
        <v>84</v>
      </c>
    </row>
    <row r="4" spans="1:4" ht="15" thickBot="1">
      <c r="A4" s="37"/>
    </row>
    <row r="5" spans="1:4" ht="15" thickBot="1">
      <c r="B5" s="4" t="s">
        <v>199</v>
      </c>
      <c r="C5" s="5" t="s">
        <v>302</v>
      </c>
      <c r="D5" s="2" t="s">
        <v>340</v>
      </c>
    </row>
    <row r="6" spans="1:4" ht="15" thickBot="1">
      <c r="B6" s="3" t="s">
        <v>204</v>
      </c>
      <c r="C6" s="356">
        <v>20</v>
      </c>
      <c r="D6" s="356">
        <v>75</v>
      </c>
    </row>
    <row r="7" spans="1:4" ht="15" thickBot="1">
      <c r="B7" s="3" t="s">
        <v>207</v>
      </c>
      <c r="C7" s="356">
        <v>33</v>
      </c>
      <c r="D7" s="356">
        <v>84</v>
      </c>
    </row>
    <row r="8" spans="1:4" ht="15" thickBot="1">
      <c r="B8" s="3" t="s">
        <v>208</v>
      </c>
      <c r="C8" s="356">
        <v>30</v>
      </c>
      <c r="D8" s="356">
        <v>88</v>
      </c>
    </row>
    <row r="9" spans="1:4" ht="15" thickBot="1">
      <c r="B9" s="3" t="s">
        <v>209</v>
      </c>
      <c r="C9" s="356">
        <v>41</v>
      </c>
      <c r="D9" s="356">
        <v>97</v>
      </c>
    </row>
    <row r="10" spans="1:4" ht="15" thickBot="1">
      <c r="B10" s="3" t="s">
        <v>210</v>
      </c>
      <c r="C10" s="356">
        <v>60</v>
      </c>
      <c r="D10" s="356">
        <v>97</v>
      </c>
    </row>
    <row r="11" spans="1:4" ht="15" thickBot="1">
      <c r="B11" s="3" t="s">
        <v>211</v>
      </c>
      <c r="C11" s="356">
        <v>66</v>
      </c>
      <c r="D11" s="356">
        <v>99</v>
      </c>
    </row>
  </sheetData>
  <hyperlinks>
    <hyperlink ref="A2" location="Contents!A1" display="Return to Contents Page" xr:uid="{A3F136DE-950A-4E71-BC6B-96E61B28DF40}"/>
    <hyperlink ref="A3" location="'5. De-rating Factors'!A1" display="Return to Chapter Contents" xr:uid="{D388D9BD-CFAF-49AB-8DFE-497777D0E106}"/>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1C12-A7D9-477D-822B-ECF615314380}">
  <sheetPr codeName="Sheet78">
    <tabColor rgb="FFFFBF22"/>
  </sheetPr>
  <dimension ref="A1:S32"/>
  <sheetViews>
    <sheetView zoomScale="85" zoomScaleNormal="85" workbookViewId="0">
      <selection activeCell="C6" sqref="B3:C6"/>
    </sheetView>
  </sheetViews>
  <sheetFormatPr defaultColWidth="0" defaultRowHeight="0" customHeight="1" zeroHeight="1"/>
  <cols>
    <col min="1" max="1" width="6.88671875" style="32" customWidth="1"/>
    <col min="2" max="2" width="31.33203125" style="32" customWidth="1"/>
    <col min="3" max="3" width="127.6640625" style="32" bestFit="1" customWidth="1"/>
    <col min="4" max="4" width="10" style="133" customWidth="1"/>
    <col min="5" max="5" width="9.109375" style="32" customWidth="1"/>
    <col min="6" max="19" width="0" style="32" hidden="1" customWidth="1"/>
    <col min="20" max="16384" width="9.109375" style="32" hidden="1"/>
  </cols>
  <sheetData>
    <row r="1" spans="1:17" s="34" customFormat="1" ht="19.2" customHeight="1">
      <c r="A1" s="35" t="str" cm="1">
        <f t="array" aca="1" ref="A1" ca="1">MID(CELL("filename",A1),FIND("]",CELL("filename",A1))+1,255)</f>
        <v>6. T-1 Results</v>
      </c>
      <c r="C1" s="33"/>
      <c r="D1" s="132"/>
      <c r="E1" s="33"/>
      <c r="F1" s="33"/>
    </row>
    <row r="2" spans="1:17" s="25" customFormat="1" ht="15" customHeight="1">
      <c r="C2" s="32"/>
      <c r="D2" s="133"/>
      <c r="E2" s="32"/>
      <c r="F2" s="32"/>
    </row>
    <row r="3" spans="1:17" s="25" customFormat="1" ht="14.4">
      <c r="C3" s="32"/>
      <c r="D3" s="133"/>
      <c r="E3" s="32"/>
      <c r="F3" s="32"/>
      <c r="O3" s="26"/>
      <c r="P3" s="27"/>
      <c r="Q3" s="27"/>
    </row>
    <row r="4" spans="1:17" s="25" customFormat="1" ht="14.4">
      <c r="C4" s="32"/>
      <c r="D4" s="133"/>
      <c r="E4" s="32"/>
      <c r="F4" s="32"/>
      <c r="O4" s="26"/>
      <c r="P4" s="27"/>
      <c r="Q4" s="27"/>
    </row>
    <row r="5" spans="1:17" s="25" customFormat="1" ht="14.4">
      <c r="C5" s="32"/>
      <c r="D5" s="133"/>
      <c r="E5" s="32"/>
      <c r="F5" s="32"/>
      <c r="O5" s="26"/>
      <c r="P5" s="27"/>
      <c r="Q5" s="27"/>
    </row>
    <row r="6" spans="1:17" s="25" customFormat="1" ht="14.4">
      <c r="C6" s="32"/>
      <c r="D6" s="133"/>
      <c r="E6" s="32"/>
      <c r="F6" s="32"/>
      <c r="O6" s="26"/>
      <c r="P6" s="27"/>
      <c r="Q6" s="27"/>
    </row>
    <row r="7" spans="1:17" s="25" customFormat="1" ht="15" thickBot="1">
      <c r="C7" s="32"/>
      <c r="D7" s="133"/>
      <c r="E7" s="32"/>
      <c r="F7" s="32"/>
      <c r="O7" s="28"/>
      <c r="P7" s="29"/>
      <c r="Q7" s="29"/>
    </row>
    <row r="8" spans="1:17" s="25" customFormat="1" ht="15" thickBot="1">
      <c r="A8" s="116" t="s">
        <v>7</v>
      </c>
      <c r="B8" s="117" t="s">
        <v>8</v>
      </c>
      <c r="C8" s="117" t="s">
        <v>9</v>
      </c>
      <c r="D8" s="117" t="s">
        <v>10</v>
      </c>
      <c r="E8" s="32"/>
      <c r="F8" s="32"/>
      <c r="O8" s="26"/>
      <c r="P8" s="27"/>
      <c r="Q8" s="27"/>
    </row>
    <row r="9" spans="1:17" s="25" customFormat="1" ht="15" thickBot="1">
      <c r="A9" s="107"/>
      <c r="B9" s="219"/>
      <c r="C9" s="107"/>
      <c r="D9" s="220"/>
      <c r="E9" s="107"/>
      <c r="F9" s="32"/>
      <c r="O9" s="28"/>
      <c r="P9" s="29"/>
      <c r="Q9" s="29"/>
    </row>
    <row r="10" spans="1:17" s="25" customFormat="1" ht="14.4">
      <c r="A10" s="394" t="str">
        <f>LEFT(B10,1)</f>
        <v>6</v>
      </c>
      <c r="B10" s="397" t="s">
        <v>48</v>
      </c>
      <c r="C10" s="207" t="s">
        <v>49</v>
      </c>
      <c r="D10" s="226" t="str">
        <f t="shared" ref="D10:D16" si="0">HYPERLINK("#'"&amp;LEFT(C10,FIND(":",C10)-1)&amp;"'!"&amp;"A1",LEFT(C10,FIND(":",C10)-1))</f>
        <v>Table 18</v>
      </c>
      <c r="E10" s="107"/>
      <c r="F10" s="32"/>
      <c r="O10" s="28"/>
      <c r="P10" s="29"/>
      <c r="Q10" s="29"/>
    </row>
    <row r="11" spans="1:17" s="25" customFormat="1" ht="14.4">
      <c r="A11" s="395"/>
      <c r="B11" s="398"/>
      <c r="C11" s="208" t="s">
        <v>50</v>
      </c>
      <c r="D11" s="225" t="str">
        <f t="shared" si="0"/>
        <v>Figure 33</v>
      </c>
      <c r="E11" s="107"/>
      <c r="F11" s="32"/>
      <c r="O11" s="28"/>
      <c r="P11" s="30"/>
      <c r="Q11" s="29"/>
    </row>
    <row r="12" spans="1:17" s="25" customFormat="1" ht="14.4">
      <c r="A12" s="395"/>
      <c r="B12" s="398"/>
      <c r="C12" s="208" t="s">
        <v>51</v>
      </c>
      <c r="D12" s="225" t="str">
        <f t="shared" si="0"/>
        <v>Figure 34</v>
      </c>
      <c r="E12" s="107"/>
      <c r="F12" s="32"/>
      <c r="O12" s="31"/>
    </row>
    <row r="13" spans="1:17" s="25" customFormat="1" ht="14.4">
      <c r="A13" s="395"/>
      <c r="B13" s="398"/>
      <c r="C13" s="208" t="s">
        <v>52</v>
      </c>
      <c r="D13" s="225" t="str">
        <f t="shared" si="0"/>
        <v>Figure 35</v>
      </c>
      <c r="E13" s="107"/>
      <c r="F13" s="32"/>
      <c r="O13" s="31"/>
    </row>
    <row r="14" spans="1:17" s="25" customFormat="1" ht="14.4">
      <c r="A14" s="395"/>
      <c r="B14" s="398"/>
      <c r="C14" s="210" t="s">
        <v>53</v>
      </c>
      <c r="D14" s="225" t="str">
        <f t="shared" si="0"/>
        <v>Figure 36</v>
      </c>
      <c r="E14" s="107"/>
      <c r="F14" s="32"/>
      <c r="O14" s="31"/>
    </row>
    <row r="15" spans="1:17" s="25" customFormat="1" ht="14.4">
      <c r="A15" s="395"/>
      <c r="B15" s="398"/>
      <c r="C15" s="210" t="s">
        <v>54</v>
      </c>
      <c r="D15" s="225" t="str">
        <f t="shared" si="0"/>
        <v>Table 19</v>
      </c>
      <c r="E15" s="107"/>
      <c r="F15" s="32"/>
      <c r="O15" s="31"/>
    </row>
    <row r="16" spans="1:17" s="25" customFormat="1" ht="15" thickBot="1">
      <c r="A16" s="396"/>
      <c r="B16" s="399"/>
      <c r="C16" s="209" t="s">
        <v>55</v>
      </c>
      <c r="D16" s="224" t="str">
        <f t="shared" si="0"/>
        <v>Figure 37</v>
      </c>
      <c r="E16" s="107"/>
      <c r="F16" s="32"/>
      <c r="O16" s="31"/>
    </row>
    <row r="17" spans="1:15" s="25" customFormat="1" ht="14.4">
      <c r="A17" s="107"/>
      <c r="B17" s="219"/>
      <c r="C17" s="107"/>
      <c r="D17" s="107"/>
      <c r="E17" s="107"/>
      <c r="F17" s="32"/>
      <c r="O17" s="31"/>
    </row>
    <row r="18" spans="1:15" s="25" customFormat="1" ht="14.4">
      <c r="A18" s="107"/>
      <c r="B18" s="219"/>
      <c r="C18" s="107"/>
      <c r="D18" s="107"/>
      <c r="E18" s="107"/>
      <c r="F18" s="32"/>
      <c r="O18" s="31"/>
    </row>
    <row r="19" spans="1:15" s="25" customFormat="1" ht="14.4">
      <c r="A19" s="107"/>
      <c r="B19" s="219"/>
      <c r="C19" s="107"/>
      <c r="D19" s="107"/>
      <c r="E19" s="107"/>
      <c r="F19" s="32"/>
      <c r="O19" s="31"/>
    </row>
    <row r="20" spans="1:15" s="25" customFormat="1" ht="14.4">
      <c r="A20" s="107"/>
      <c r="B20" s="219"/>
      <c r="C20" s="107"/>
      <c r="D20" s="107"/>
      <c r="E20" s="107"/>
      <c r="F20" s="32"/>
    </row>
    <row r="21" spans="1:15" s="25" customFormat="1" ht="14.4">
      <c r="A21" s="107"/>
      <c r="B21" s="219"/>
      <c r="C21" s="107"/>
      <c r="D21" s="107"/>
      <c r="E21" s="107"/>
      <c r="F21" s="32"/>
    </row>
    <row r="22" spans="1:15" s="25" customFormat="1" ht="14.4">
      <c r="A22" s="107"/>
      <c r="B22" s="219"/>
      <c r="C22" s="107"/>
      <c r="D22" s="107"/>
      <c r="E22" s="107"/>
      <c r="F22" s="32"/>
    </row>
    <row r="23" spans="1:15" s="25" customFormat="1" ht="14.4">
      <c r="A23" s="107"/>
      <c r="B23" s="219"/>
      <c r="C23" s="107"/>
      <c r="D23" s="107"/>
      <c r="E23" s="107"/>
      <c r="F23" s="32"/>
    </row>
    <row r="24" spans="1:15" s="25" customFormat="1" ht="14.4">
      <c r="B24" s="221"/>
      <c r="C24" s="107"/>
      <c r="D24" s="107"/>
      <c r="E24" s="107"/>
      <c r="F24" s="32"/>
    </row>
    <row r="25" spans="1:15" s="25" customFormat="1" ht="14.4">
      <c r="B25" s="221"/>
      <c r="C25" s="107"/>
      <c r="D25" s="107"/>
      <c r="E25" s="107"/>
      <c r="F25" s="32"/>
    </row>
    <row r="26" spans="1:15" s="25" customFormat="1" ht="14.4">
      <c r="B26" s="221"/>
      <c r="C26" s="107"/>
      <c r="D26" s="107"/>
      <c r="E26" s="107"/>
      <c r="F26" s="32"/>
    </row>
    <row r="27" spans="1:15" s="25" customFormat="1" ht="14.4">
      <c r="B27" s="221"/>
      <c r="C27" s="107"/>
      <c r="D27" s="107"/>
      <c r="E27" s="107"/>
      <c r="F27" s="32"/>
    </row>
    <row r="28" spans="1:15" s="25" customFormat="1" ht="14.4">
      <c r="B28" s="221"/>
      <c r="C28" s="107"/>
      <c r="D28" s="107"/>
      <c r="E28" s="107"/>
      <c r="F28" s="32"/>
    </row>
    <row r="29" spans="1:15" s="25" customFormat="1" ht="14.4">
      <c r="B29" s="221"/>
      <c r="C29" s="107"/>
      <c r="D29" s="107"/>
      <c r="E29" s="107"/>
      <c r="F29" s="32"/>
    </row>
    <row r="30" spans="1:15" s="25" customFormat="1" ht="14.4">
      <c r="C30" s="107"/>
      <c r="D30" s="107"/>
      <c r="E30" s="107"/>
      <c r="F30" s="32"/>
    </row>
    <row r="31" spans="1:15" ht="14.4">
      <c r="C31" s="107"/>
      <c r="D31" s="107"/>
      <c r="E31" s="107"/>
    </row>
    <row r="32" spans="1:15" ht="14.4" customHeight="1"/>
  </sheetData>
  <mergeCells count="2">
    <mergeCell ref="A10:A16"/>
    <mergeCell ref="B10:B16"/>
  </mergeCells>
  <hyperlinks>
    <hyperlink ref="B10:B20" location="'1. Executive Summary'!A1" display="Executive Summary" xr:uid="{E2127557-29BE-4117-A04A-B2878299BAC1}"/>
    <hyperlink ref="B10:B16" location="'6. T-1 Results'!A1" display="Results and Recommendation for T-1 Auction for 2023/24" xr:uid="{35F276C5-F662-4EC7-80D1-122DE1C60686}"/>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6748-E2EF-43F5-A2D3-AA7C6BDD7D23}">
  <sheetPr codeName="Sheet79"/>
  <dimension ref="A1:K37"/>
  <sheetViews>
    <sheetView zoomScale="55" zoomScaleNormal="55" workbookViewId="0">
      <selection activeCell="A3" sqref="A3"/>
    </sheetView>
  </sheetViews>
  <sheetFormatPr defaultColWidth="8.88671875" defaultRowHeight="14.4"/>
  <cols>
    <col min="1" max="1" width="26.6640625" style="20" customWidth="1"/>
    <col min="2" max="2" width="34.5546875" style="20" customWidth="1"/>
    <col min="3" max="3" width="26" style="20" customWidth="1"/>
    <col min="4" max="5" width="16.5546875" style="20" customWidth="1"/>
    <col min="6" max="6" width="20.109375" style="20" bestFit="1" customWidth="1"/>
    <col min="7" max="7" width="19.5546875" style="20" bestFit="1" customWidth="1"/>
    <col min="8" max="8" width="18.33203125" style="20" bestFit="1" customWidth="1"/>
    <col min="9" max="9" width="16.5546875" style="20" customWidth="1"/>
    <col min="10" max="10" width="17.6640625" style="20" customWidth="1"/>
    <col min="11" max="16384" width="8.88671875" style="20"/>
  </cols>
  <sheetData>
    <row r="1" spans="1:11" s="40" customFormat="1" ht="21">
      <c r="A1" s="39" t="s">
        <v>49</v>
      </c>
    </row>
    <row r="2" spans="1:11">
      <c r="A2" s="37" t="s">
        <v>83</v>
      </c>
    </row>
    <row r="3" spans="1:11">
      <c r="A3" s="37" t="s">
        <v>84</v>
      </c>
    </row>
    <row r="4" spans="1:11" ht="15" thickBot="1">
      <c r="A4" s="37"/>
      <c r="B4" s="54"/>
      <c r="C4" s="54"/>
      <c r="D4" s="54"/>
      <c r="E4" s="54"/>
      <c r="F4" s="54"/>
      <c r="G4" s="54"/>
      <c r="H4" s="54"/>
      <c r="I4" s="54"/>
      <c r="J4" s="54"/>
    </row>
    <row r="5" spans="1:11" ht="47.4" thickBot="1">
      <c r="A5" s="55"/>
      <c r="B5" s="327" t="s">
        <v>106</v>
      </c>
      <c r="C5" s="328" t="s">
        <v>107</v>
      </c>
      <c r="D5" s="329" t="s">
        <v>108</v>
      </c>
      <c r="E5" s="329" t="s">
        <v>109</v>
      </c>
      <c r="F5" s="329" t="s">
        <v>110</v>
      </c>
      <c r="G5" s="329" t="s">
        <v>111</v>
      </c>
      <c r="H5" s="329" t="s">
        <v>112</v>
      </c>
      <c r="I5" s="329" t="s">
        <v>113</v>
      </c>
      <c r="J5" s="382" t="s">
        <v>114</v>
      </c>
      <c r="K5" s="53"/>
    </row>
    <row r="6" spans="1:11" ht="16.2" thickBot="1">
      <c r="A6" s="55"/>
      <c r="B6" s="316" t="str">
        <f>'Figure 2'!P7</f>
        <v>Leading the Way</v>
      </c>
      <c r="C6" s="316" t="str">
        <f>'Figure 2'!Q7</f>
        <v>LW</v>
      </c>
      <c r="D6" s="325">
        <f>'Figure 2'!R7</f>
        <v>2.435760279143091</v>
      </c>
      <c r="E6" s="325">
        <f>'Figure 2'!S7</f>
        <v>59.231865673470814</v>
      </c>
      <c r="F6" s="326">
        <f>'Figure 2'!T7</f>
        <v>45.740489872804488</v>
      </c>
      <c r="G6" s="326">
        <f>'Figure 2'!U7</f>
        <v>0</v>
      </c>
      <c r="H6" s="326">
        <f>'Figure 2'!V7</f>
        <v>61.667625952613903</v>
      </c>
      <c r="I6" s="326">
        <f>'Figure 2'!W7</f>
        <v>55.1</v>
      </c>
      <c r="J6" s="326">
        <f>'Figure 2'!X7</f>
        <v>3.2911848569237847</v>
      </c>
      <c r="K6" s="53"/>
    </row>
    <row r="7" spans="1:11" ht="16.2" thickBot="1">
      <c r="A7" s="55"/>
      <c r="B7" s="316" t="str">
        <f>'Figure 2'!P8</f>
        <v>Over Delivery Sensitivity: 3600</v>
      </c>
      <c r="C7" s="316" t="str">
        <f>'Figure 2'!Q8</f>
        <v>BC - 3600</v>
      </c>
      <c r="D7" s="317">
        <f>'Figure 2'!R8</f>
        <v>3.4199144498688185</v>
      </c>
      <c r="E7" s="317">
        <f>'Figure 2'!S8</f>
        <v>62.234355872170617</v>
      </c>
      <c r="F7" s="318" t="str">
        <f>'Figure 2'!T8</f>
        <v>45.8*</v>
      </c>
      <c r="G7" s="318">
        <f>'Figure 2'!U8</f>
        <v>3.6</v>
      </c>
      <c r="H7" s="318">
        <f>'Figure 2'!V8</f>
        <v>65.654270322039437</v>
      </c>
      <c r="I7" s="318">
        <f>'Figure 2'!W8</f>
        <v>58.5</v>
      </c>
      <c r="J7" s="318">
        <f>'Figure 2'!X8</f>
        <v>3.4605096182195703</v>
      </c>
      <c r="K7" s="53"/>
    </row>
    <row r="8" spans="1:11" ht="16.2" thickBot="1">
      <c r="A8" s="55"/>
      <c r="B8" s="316" t="str">
        <f>'Figure 2'!P9</f>
        <v>Warm Winter</v>
      </c>
      <c r="C8" s="316" t="str">
        <f>'Figure 2'!Q9</f>
        <v>BC_WARM</v>
      </c>
      <c r="D8" s="317">
        <f>'Figure 2'!R9</f>
        <v>3.7602275059849855</v>
      </c>
      <c r="E8" s="317">
        <f>'Figure 2'!S9</f>
        <v>59.349029921957573</v>
      </c>
      <c r="F8" s="318">
        <f>'Figure 2'!T9</f>
        <v>45.804029596935329</v>
      </c>
      <c r="G8" s="318">
        <f>'Figure 2'!U9</f>
        <v>0</v>
      </c>
      <c r="H8" s="318">
        <f>'Figure 2'!V9</f>
        <v>63.109257427942559</v>
      </c>
      <c r="I8" s="318">
        <f>'Figure 2'!W9</f>
        <v>58.5</v>
      </c>
      <c r="J8" s="318">
        <f>'Figure 2'!X9</f>
        <v>3.1844250170324084</v>
      </c>
      <c r="K8" s="53"/>
    </row>
    <row r="9" spans="1:11" ht="16.2" thickBot="1">
      <c r="A9" s="55"/>
      <c r="B9" s="316" t="str">
        <f>'Figure 2'!P10</f>
        <v>Over Delivery Sensitivity: 3200</v>
      </c>
      <c r="C9" s="316" t="str">
        <f>'Figure 2'!Q10</f>
        <v>BC - 3200</v>
      </c>
      <c r="D9" s="317">
        <f>'Figure 2'!R10</f>
        <v>3.8199144498688185</v>
      </c>
      <c r="E9" s="317">
        <f>'Figure 2'!S10</f>
        <v>61.834355872170619</v>
      </c>
      <c r="F9" s="318" t="str">
        <f>'Figure 2'!T10</f>
        <v>45.8*</v>
      </c>
      <c r="G9" s="318">
        <f>'Figure 2'!U10</f>
        <v>3.2</v>
      </c>
      <c r="H9" s="318">
        <f>'Figure 2'!V10</f>
        <v>65.654270322039437</v>
      </c>
      <c r="I9" s="318">
        <f>'Figure 2'!W10</f>
        <v>58.5</v>
      </c>
      <c r="J9" s="318">
        <f>'Figure 2'!X10</f>
        <v>3.4605096182195703</v>
      </c>
      <c r="K9" s="53"/>
    </row>
    <row r="10" spans="1:11" ht="16.2" thickBot="1">
      <c r="A10" s="55"/>
      <c r="B10" s="316" t="str">
        <f>'Figure 2'!P11</f>
        <v>Over Delivery Sensitivity: 2800</v>
      </c>
      <c r="C10" s="316" t="str">
        <f>'Figure 2'!Q11</f>
        <v>BC - 2800</v>
      </c>
      <c r="D10" s="317">
        <f>'Figure 2'!R11</f>
        <v>4.2199144498688179</v>
      </c>
      <c r="E10" s="317">
        <f>'Figure 2'!S11</f>
        <v>61.43435587217062</v>
      </c>
      <c r="F10" s="318" t="str">
        <f>'Figure 2'!T11</f>
        <v>45.8*</v>
      </c>
      <c r="G10" s="318">
        <f>'Figure 2'!U11</f>
        <v>2.8</v>
      </c>
      <c r="H10" s="318">
        <f>'Figure 2'!V11</f>
        <v>65.654270322039437</v>
      </c>
      <c r="I10" s="318">
        <f>'Figure 2'!W11</f>
        <v>58.5</v>
      </c>
      <c r="J10" s="318">
        <f>'Figure 2'!X11</f>
        <v>3.4605096182195703</v>
      </c>
      <c r="K10" s="53"/>
    </row>
    <row r="11" spans="1:11" ht="16.2" thickBot="1">
      <c r="A11" s="55"/>
      <c r="B11" s="316" t="str">
        <f>'Figure 2'!P12</f>
        <v>Over Delivery Sensitivity: 2400</v>
      </c>
      <c r="C11" s="316" t="str">
        <f>'Figure 2'!Q12</f>
        <v>BC - 2400</v>
      </c>
      <c r="D11" s="317">
        <f>'Figure 2'!R12</f>
        <v>4.6199144498688183</v>
      </c>
      <c r="E11" s="317">
        <f>'Figure 2'!S12</f>
        <v>61.034355872170622</v>
      </c>
      <c r="F11" s="318" t="str">
        <f>'Figure 2'!T12</f>
        <v>45.8*</v>
      </c>
      <c r="G11" s="318">
        <f>'Figure 2'!U12</f>
        <v>2.4</v>
      </c>
      <c r="H11" s="318">
        <f>'Figure 2'!V12</f>
        <v>65.654270322039437</v>
      </c>
      <c r="I11" s="318">
        <f>'Figure 2'!W12</f>
        <v>58.5</v>
      </c>
      <c r="J11" s="318">
        <f>'Figure 2'!X12</f>
        <v>3.4605096182195703</v>
      </c>
      <c r="K11" s="53"/>
    </row>
    <row r="12" spans="1:11" ht="16.2" thickBot="1">
      <c r="A12" s="55"/>
      <c r="B12" s="316" t="str">
        <f>'Figure 2'!P13</f>
        <v>Over Delivery Sensitivity: 2000</v>
      </c>
      <c r="C12" s="316" t="str">
        <f>'Figure 2'!Q13</f>
        <v>BC - 2000</v>
      </c>
      <c r="D12" s="317">
        <f>'Figure 2'!R13</f>
        <v>5.0199144498688186</v>
      </c>
      <c r="E12" s="317">
        <f>'Figure 2'!S13</f>
        <v>60.634355872170616</v>
      </c>
      <c r="F12" s="318" t="str">
        <f>'Figure 2'!T13</f>
        <v>45.8*</v>
      </c>
      <c r="G12" s="318">
        <f>'Figure 2'!U13</f>
        <v>2</v>
      </c>
      <c r="H12" s="318">
        <f>'Figure 2'!V13</f>
        <v>65.654270322039437</v>
      </c>
      <c r="I12" s="318">
        <f>'Figure 2'!W13</f>
        <v>58.5</v>
      </c>
      <c r="J12" s="318">
        <f>'Figure 2'!X13</f>
        <v>3.4605096182195703</v>
      </c>
      <c r="K12" s="53"/>
    </row>
    <row r="13" spans="1:11" ht="16.2" thickBot="1">
      <c r="A13" s="55"/>
      <c r="B13" s="316" t="str">
        <f>'Figure 2'!P14</f>
        <v>Over Delivery Sensitivity: 1600</v>
      </c>
      <c r="C13" s="316" t="str">
        <f>'Figure 2'!Q14</f>
        <v>BC - 1600</v>
      </c>
      <c r="D13" s="317">
        <f>'Figure 2'!R14</f>
        <v>5.4199144498688181</v>
      </c>
      <c r="E13" s="317">
        <f>'Figure 2'!S14</f>
        <v>60.234355872170617</v>
      </c>
      <c r="F13" s="318" t="str">
        <f>'Figure 2'!T14</f>
        <v>45.8*</v>
      </c>
      <c r="G13" s="318">
        <f>'Figure 2'!U14</f>
        <v>1.6</v>
      </c>
      <c r="H13" s="318">
        <f>'Figure 2'!V14</f>
        <v>65.654270322039437</v>
      </c>
      <c r="I13" s="318">
        <f>'Figure 2'!W14</f>
        <v>58.5</v>
      </c>
      <c r="J13" s="318">
        <f>'Figure 2'!X14</f>
        <v>3.4605096182195703</v>
      </c>
      <c r="K13" s="53"/>
    </row>
    <row r="14" spans="1:11" ht="16.2" thickBot="1">
      <c r="A14" s="55"/>
      <c r="B14" s="316" t="str">
        <f>'Figure 2'!P15</f>
        <v>Low Demand</v>
      </c>
      <c r="C14" s="316" t="str">
        <f>'Figure 2'!Q15</f>
        <v>BC_LOW_DEMAND</v>
      </c>
      <c r="D14" s="317">
        <f>'Figure 2'!R15</f>
        <v>5.6637234484113144</v>
      </c>
      <c r="E14" s="317">
        <f>'Figure 2'!S15</f>
        <v>58.461848342911679</v>
      </c>
      <c r="F14" s="318">
        <f>'Figure 2'!T15</f>
        <v>45.785862800341739</v>
      </c>
      <c r="G14" s="318">
        <f>'Figure 2'!U15</f>
        <v>0</v>
      </c>
      <c r="H14" s="318">
        <f>'Figure 2'!V15</f>
        <v>64.125571791322997</v>
      </c>
      <c r="I14" s="318">
        <f>'Figure 2'!W15</f>
        <v>57.2</v>
      </c>
      <c r="J14" s="318">
        <f>'Figure 2'!X15</f>
        <v>3.2668807159545978</v>
      </c>
      <c r="K14" s="53"/>
    </row>
    <row r="15" spans="1:11" ht="16.2" thickBot="1">
      <c r="A15" s="55"/>
      <c r="B15" s="316" t="str">
        <f>'Figure 2'!P16</f>
        <v>Consumer Transformation</v>
      </c>
      <c r="C15" s="316" t="str">
        <f>'Figure 2'!Q16</f>
        <v>CT</v>
      </c>
      <c r="D15" s="317">
        <f>'Figure 2'!R16</f>
        <v>5.7100206235033761</v>
      </c>
      <c r="E15" s="317">
        <f>'Figure 2'!S16</f>
        <v>58.757906381818479</v>
      </c>
      <c r="F15" s="318">
        <f>'Figure 2'!T16</f>
        <v>45.790306758601744</v>
      </c>
      <c r="G15" s="318">
        <f>'Figure 2'!U16</f>
        <v>0</v>
      </c>
      <c r="H15" s="318">
        <f>'Figure 2'!V16</f>
        <v>64.467927005321854</v>
      </c>
      <c r="I15" s="318">
        <f>'Figure 2'!W16</f>
        <v>57.5</v>
      </c>
      <c r="J15" s="318">
        <f>'Figure 2'!X16</f>
        <v>3.2994462936139679</v>
      </c>
      <c r="K15" s="53"/>
    </row>
    <row r="16" spans="1:11" ht="16.2" thickBot="1">
      <c r="A16" s="55"/>
      <c r="B16" s="316" t="str">
        <f>'Figure 2'!P17</f>
        <v>Over Delivery Sensitivity: 1200</v>
      </c>
      <c r="C16" s="316" t="str">
        <f>'Figure 2'!Q17</f>
        <v>BC - 1200</v>
      </c>
      <c r="D16" s="317">
        <f>'Figure 2'!R17</f>
        <v>5.8199144498688185</v>
      </c>
      <c r="E16" s="317">
        <f>'Figure 2'!S17</f>
        <v>59.834355872170619</v>
      </c>
      <c r="F16" s="318" t="str">
        <f>'Figure 2'!T17</f>
        <v>45.8*</v>
      </c>
      <c r="G16" s="318">
        <f>'Figure 2'!U17</f>
        <v>1.2</v>
      </c>
      <c r="H16" s="318">
        <f>'Figure 2'!V17</f>
        <v>65.654270322039437</v>
      </c>
      <c r="I16" s="318">
        <f>'Figure 2'!W17</f>
        <v>58.5</v>
      </c>
      <c r="J16" s="318">
        <f>'Figure 2'!X17</f>
        <v>3.4605096182195703</v>
      </c>
      <c r="K16" s="53"/>
    </row>
    <row r="17" spans="1:11" ht="16.2" thickBot="1">
      <c r="A17" s="55"/>
      <c r="B17" s="316" t="str">
        <f>'Figure 2'!P18</f>
        <v>Over Delivery Sensitivity: 800</v>
      </c>
      <c r="C17" s="316" t="str">
        <f>'Figure 2'!Q18</f>
        <v>BC - 800</v>
      </c>
      <c r="D17" s="317">
        <f>'Figure 2'!R18</f>
        <v>6.2199144498688179</v>
      </c>
      <c r="E17" s="317">
        <f>'Figure 2'!S18</f>
        <v>59.43435587217062</v>
      </c>
      <c r="F17" s="318" t="str">
        <f>'Figure 2'!T18</f>
        <v>45.8*</v>
      </c>
      <c r="G17" s="318">
        <f>'Figure 2'!U18</f>
        <v>0.8</v>
      </c>
      <c r="H17" s="318">
        <f>'Figure 2'!V18</f>
        <v>65.654270322039437</v>
      </c>
      <c r="I17" s="318">
        <f>'Figure 2'!W18</f>
        <v>58.5</v>
      </c>
      <c r="J17" s="318">
        <f>'Figure 2'!X18</f>
        <v>3.4605096182195703</v>
      </c>
      <c r="K17" s="53"/>
    </row>
    <row r="18" spans="1:11" ht="16.2" thickBot="1">
      <c r="A18" s="55"/>
      <c r="B18" s="316" t="str">
        <f>'Figure 2'!P19</f>
        <v>High Availability</v>
      </c>
      <c r="C18" s="316" t="str">
        <f>'Figure 2'!Q19</f>
        <v>BC_HIGH_AVAIL</v>
      </c>
      <c r="D18" s="317">
        <f>'Figure 2'!R19</f>
        <v>6.4383562870528985</v>
      </c>
      <c r="E18" s="317">
        <f>'Figure 2'!S19</f>
        <v>59.00455952185952</v>
      </c>
      <c r="F18" s="318">
        <f>'Figure 2'!T19</f>
        <v>46.29974199887868</v>
      </c>
      <c r="G18" s="318">
        <f>'Figure 2'!U19</f>
        <v>0</v>
      </c>
      <c r="H18" s="318">
        <f>'Figure 2'!V19</f>
        <v>65.442915808912417</v>
      </c>
      <c r="I18" s="318">
        <f>'Figure 2'!W19</f>
        <v>58.5</v>
      </c>
      <c r="J18" s="318">
        <f>'Figure 2'!X19</f>
        <v>3.3345056484609961</v>
      </c>
      <c r="K18" s="53"/>
    </row>
    <row r="19" spans="1:11" ht="16.2" thickBot="1">
      <c r="A19" s="55"/>
      <c r="B19" s="316" t="str">
        <f>'Figure 2'!P20</f>
        <v>Over Delivery Sensitivity: 400</v>
      </c>
      <c r="C19" s="316" t="str">
        <f>'Figure 2'!Q20</f>
        <v>BC - 400</v>
      </c>
      <c r="D19" s="317">
        <f>'Figure 2'!R20</f>
        <v>6.6199144498688183</v>
      </c>
      <c r="E19" s="317">
        <f>'Figure 2'!S20</f>
        <v>59.034355872170622</v>
      </c>
      <c r="F19" s="318" t="str">
        <f>'Figure 2'!T20</f>
        <v>45.8*</v>
      </c>
      <c r="G19" s="318">
        <f>'Figure 2'!U20</f>
        <v>0.4</v>
      </c>
      <c r="H19" s="318">
        <f>'Figure 2'!V20</f>
        <v>65.654270322039437</v>
      </c>
      <c r="I19" s="318">
        <f>'Figure 2'!W20</f>
        <v>58.5</v>
      </c>
      <c r="J19" s="318">
        <f>'Figure 2'!X20</f>
        <v>3.4605096182195703</v>
      </c>
      <c r="K19" s="53"/>
    </row>
    <row r="20" spans="1:11" ht="16.2" thickBot="1">
      <c r="A20" s="55"/>
      <c r="B20" s="316" t="str">
        <f>'Figure 2'!P21</f>
        <v>Base Case</v>
      </c>
      <c r="C20" s="316" t="str">
        <f>'Figure 2'!Q21</f>
        <v>BC</v>
      </c>
      <c r="D20" s="317">
        <f>'Figure 2'!R21</f>
        <v>7.0199144498688186</v>
      </c>
      <c r="E20" s="317">
        <f>'Figure 2'!S21</f>
        <v>58.634355872170616</v>
      </c>
      <c r="F20" s="318">
        <f>'Figure 2'!T21</f>
        <v>45.789395233012712</v>
      </c>
      <c r="G20" s="318">
        <f>'Figure 2'!U21</f>
        <v>0</v>
      </c>
      <c r="H20" s="318">
        <f>'Figure 2'!V21</f>
        <v>65.654270322039437</v>
      </c>
      <c r="I20" s="318">
        <f>'Figure 2'!W21</f>
        <v>58.5</v>
      </c>
      <c r="J20" s="318">
        <f>'Figure 2'!X21</f>
        <v>3.4605096182195703</v>
      </c>
      <c r="K20" s="53"/>
    </row>
    <row r="21" spans="1:11" ht="16.2" thickBot="1">
      <c r="A21" s="55"/>
      <c r="B21" s="316" t="str">
        <f>'Figure 2'!P22</f>
        <v>System Transformation</v>
      </c>
      <c r="C21" s="316" t="str">
        <f>'Figure 2'!Q22</f>
        <v>ST</v>
      </c>
      <c r="D21" s="317">
        <f>'Figure 2'!R22</f>
        <v>7.1976449911587554</v>
      </c>
      <c r="E21" s="317">
        <f>'Figure 2'!S22</f>
        <v>58.749693437312189</v>
      </c>
      <c r="F21" s="318">
        <f>'Figure 2'!T22</f>
        <v>45.789385281838634</v>
      </c>
      <c r="G21" s="318">
        <f>'Figure 2'!U22</f>
        <v>0</v>
      </c>
      <c r="H21" s="318">
        <f>'Figure 2'!V22</f>
        <v>65.947338428470943</v>
      </c>
      <c r="I21" s="318">
        <f>'Figure 2'!W22</f>
        <v>58.8</v>
      </c>
      <c r="J21" s="318">
        <f>'Figure 2'!X22</f>
        <v>3.4518268553553426</v>
      </c>
      <c r="K21" s="53"/>
    </row>
    <row r="22" spans="1:11" ht="16.2" thickBot="1">
      <c r="A22" s="55"/>
      <c r="B22" s="316" t="str">
        <f>'Figure 2'!P23</f>
        <v>Non Delivery Sensitivity: -400</v>
      </c>
      <c r="C22" s="316" t="str">
        <f>'Figure 2'!Q23</f>
        <v>BC +400</v>
      </c>
      <c r="D22" s="317">
        <f>'Figure 2'!R23</f>
        <v>7.4199144498688181</v>
      </c>
      <c r="E22" s="317">
        <f>'Figure 2'!S23</f>
        <v>58.234355872170617</v>
      </c>
      <c r="F22" s="318" t="str">
        <f>'Figure 2'!T23</f>
        <v>45.8*</v>
      </c>
      <c r="G22" s="318">
        <f>'Figure 2'!U23</f>
        <v>-0.4</v>
      </c>
      <c r="H22" s="318">
        <f>'Figure 2'!V23</f>
        <v>65.654270322039437</v>
      </c>
      <c r="I22" s="318">
        <f>'Figure 2'!W23</f>
        <v>58.5</v>
      </c>
      <c r="J22" s="318">
        <f>'Figure 2'!X23</f>
        <v>3.4605096182195703</v>
      </c>
      <c r="K22" s="53"/>
    </row>
    <row r="23" spans="1:11" ht="16.2" thickBot="1">
      <c r="A23" s="55"/>
      <c r="B23" s="316" t="str">
        <f>'Figure 2'!P24</f>
        <v>Low Availability</v>
      </c>
      <c r="C23" s="316" t="str">
        <f>'Figure 2'!Q24</f>
        <v>BC_LOW_AVAIL</v>
      </c>
      <c r="D23" s="317">
        <f>'Figure 2'!R24</f>
        <v>7.8089605488909219</v>
      </c>
      <c r="E23" s="317">
        <f>'Figure 2'!S24</f>
        <v>57.943279561085419</v>
      </c>
      <c r="F23" s="318">
        <f>'Figure 2'!T24</f>
        <v>45.151290201850863</v>
      </c>
      <c r="G23" s="318">
        <f>'Figure 2'!U24</f>
        <v>0</v>
      </c>
      <c r="H23" s="318">
        <f>'Figure 2'!V24</f>
        <v>65.752240109976341</v>
      </c>
      <c r="I23" s="318">
        <f>'Figure 2'!W24</f>
        <v>58.5</v>
      </c>
      <c r="J23" s="318">
        <f>'Figure 2'!X24</f>
        <v>3.2653012330644779</v>
      </c>
      <c r="K23" s="53"/>
    </row>
    <row r="24" spans="1:11" ht="16.2" thickBot="1">
      <c r="A24" s="55"/>
      <c r="B24" s="316" t="str">
        <f>'Figure 2'!P25</f>
        <v>Non Delivery Sensitivity: -800</v>
      </c>
      <c r="C24" s="316" t="str">
        <f>'Figure 2'!Q25</f>
        <v>BC +800</v>
      </c>
      <c r="D24" s="317">
        <f>'Figure 2'!R25</f>
        <v>7.8199144498688185</v>
      </c>
      <c r="E24" s="317">
        <f>'Figure 2'!S25</f>
        <v>57.834355872170619</v>
      </c>
      <c r="F24" s="318" t="str">
        <f>'Figure 2'!T25</f>
        <v>45.8*</v>
      </c>
      <c r="G24" s="318">
        <f>'Figure 2'!U25</f>
        <v>-0.8</v>
      </c>
      <c r="H24" s="318">
        <f>'Figure 2'!V25</f>
        <v>65.654270322039437</v>
      </c>
      <c r="I24" s="318">
        <f>'Figure 2'!W25</f>
        <v>58.5</v>
      </c>
      <c r="J24" s="318">
        <f>'Figure 2'!X25</f>
        <v>3.4605096182195703</v>
      </c>
      <c r="K24" s="53"/>
    </row>
    <row r="25" spans="1:11" ht="16.2" thickBot="1">
      <c r="A25" s="55"/>
      <c r="B25" s="316" t="str">
        <f>'Figure 2'!P26</f>
        <v>Non Delivery Sensitivity: -1200</v>
      </c>
      <c r="C25" s="316" t="str">
        <f>'Figure 2'!Q26</f>
        <v>BC +1200</v>
      </c>
      <c r="D25" s="317">
        <f>'Figure 2'!R26</f>
        <v>8.2199144498688188</v>
      </c>
      <c r="E25" s="317">
        <f>'Figure 2'!S26</f>
        <v>57.43435587217062</v>
      </c>
      <c r="F25" s="318" t="str">
        <f>'Figure 2'!T26</f>
        <v>45.8*</v>
      </c>
      <c r="G25" s="318">
        <f>'Figure 2'!U26</f>
        <v>-1.2</v>
      </c>
      <c r="H25" s="318">
        <f>'Figure 2'!V26</f>
        <v>65.654270322039437</v>
      </c>
      <c r="I25" s="318">
        <f>'Figure 2'!W26</f>
        <v>58.5</v>
      </c>
      <c r="J25" s="318">
        <f>'Figure 2'!X26</f>
        <v>3.4605096182195703</v>
      </c>
      <c r="K25" s="53"/>
    </row>
    <row r="26" spans="1:11" ht="16.2" thickBot="1">
      <c r="A26" s="55"/>
      <c r="B26" s="316" t="str">
        <f>'Figure 2'!P27</f>
        <v>Cold Winter</v>
      </c>
      <c r="C26" s="316" t="str">
        <f>'Figure 2'!Q27</f>
        <v>BC_COLD</v>
      </c>
      <c r="D26" s="317">
        <f>'Figure 2'!R27</f>
        <v>8.3967080111629624</v>
      </c>
      <c r="E26" s="317">
        <f>'Figure 2'!S27</f>
        <v>58.042901486140018</v>
      </c>
      <c r="F26" s="318">
        <f>'Figure 2'!T27</f>
        <v>45.77728403528365</v>
      </c>
      <c r="G26" s="318">
        <f>'Figure 2'!U27</f>
        <v>0</v>
      </c>
      <c r="H26" s="318">
        <f>'Figure 2'!V27</f>
        <v>66.439609497302982</v>
      </c>
      <c r="I26" s="318">
        <f>'Figure 2'!W27</f>
        <v>58.5</v>
      </c>
      <c r="J26" s="318">
        <f>'Figure 2'!X27</f>
        <v>3.4348348375809512</v>
      </c>
      <c r="K26" s="53"/>
    </row>
    <row r="27" spans="1:11" ht="16.2" thickBot="1">
      <c r="A27" s="55"/>
      <c r="B27" s="316" t="str">
        <f>'Figure 2'!P28</f>
        <v>Non Delivery Sensitivity: -1600</v>
      </c>
      <c r="C27" s="316" t="str">
        <f>'Figure 2'!Q28</f>
        <v>BC +1600</v>
      </c>
      <c r="D27" s="317">
        <f>'Figure 2'!R28</f>
        <v>8.6199144498688192</v>
      </c>
      <c r="E27" s="317">
        <f>'Figure 2'!S28</f>
        <v>57.034355872170622</v>
      </c>
      <c r="F27" s="318" t="str">
        <f>'Figure 2'!T28</f>
        <v>45.8*</v>
      </c>
      <c r="G27" s="318">
        <f>'Figure 2'!U28</f>
        <v>-1.6</v>
      </c>
      <c r="H27" s="318">
        <f>'Figure 2'!V28</f>
        <v>65.654270322039437</v>
      </c>
      <c r="I27" s="318">
        <f>'Figure 2'!W28</f>
        <v>58.5</v>
      </c>
      <c r="J27" s="318">
        <f>'Figure 2'!X28</f>
        <v>3.4605096182195703</v>
      </c>
      <c r="K27" s="53"/>
    </row>
    <row r="28" spans="1:11" ht="16.2" thickBot="1">
      <c r="A28" s="55"/>
      <c r="B28" s="316" t="str">
        <f>'Figure 2'!P29</f>
        <v>Non Delivery Sensitivity: -2000</v>
      </c>
      <c r="C28" s="316" t="str">
        <f>'Figure 2'!Q29</f>
        <v>BC +2000</v>
      </c>
      <c r="D28" s="317">
        <f>'Figure 2'!R29</f>
        <v>9.0199144498688177</v>
      </c>
      <c r="E28" s="317">
        <f>'Figure 2'!S29</f>
        <v>56.634355872170616</v>
      </c>
      <c r="F28" s="318" t="str">
        <f>'Figure 2'!T29</f>
        <v>45.8*</v>
      </c>
      <c r="G28" s="318">
        <f>'Figure 2'!U29</f>
        <v>-2</v>
      </c>
      <c r="H28" s="318">
        <f>'Figure 2'!V29</f>
        <v>65.654270322039437</v>
      </c>
      <c r="I28" s="318">
        <f>'Figure 2'!W29</f>
        <v>58.5</v>
      </c>
      <c r="J28" s="318">
        <f>'Figure 2'!X29</f>
        <v>3.4605096182195703</v>
      </c>
      <c r="K28" s="53"/>
    </row>
    <row r="29" spans="1:11" ht="16.2" thickBot="1">
      <c r="A29" s="55"/>
      <c r="B29" s="316" t="str">
        <f>'Figure 2'!P30</f>
        <v>Non Delivery Sensitivity: -2400</v>
      </c>
      <c r="C29" s="316" t="str">
        <f>'Figure 2'!Q30</f>
        <v>BC +2400</v>
      </c>
      <c r="D29" s="317">
        <f>'Figure 2'!R30</f>
        <v>9.4199144498688181</v>
      </c>
      <c r="E29" s="317">
        <f>'Figure 2'!S30</f>
        <v>56.234355872170617</v>
      </c>
      <c r="F29" s="318" t="str">
        <f>'Figure 2'!T30</f>
        <v>45.8*</v>
      </c>
      <c r="G29" s="318">
        <f>'Figure 2'!U30</f>
        <v>-2.4</v>
      </c>
      <c r="H29" s="318">
        <f>'Figure 2'!V30</f>
        <v>65.654270322039437</v>
      </c>
      <c r="I29" s="318">
        <f>'Figure 2'!W30</f>
        <v>58.5</v>
      </c>
      <c r="J29" s="318">
        <f>'Figure 2'!X30</f>
        <v>3.4605096182195703</v>
      </c>
      <c r="K29" s="53"/>
    </row>
    <row r="30" spans="1:11" ht="16.2" thickBot="1">
      <c r="A30" s="55"/>
      <c r="B30" s="316" t="str">
        <f>'Figure 2'!P31</f>
        <v>High Demand</v>
      </c>
      <c r="C30" s="316" t="str">
        <f>'Figure 2'!Q31</f>
        <v>BC_HIGH_DEMAND</v>
      </c>
      <c r="D30" s="317">
        <f>'Figure 2'!R31</f>
        <v>9.6129079309129803</v>
      </c>
      <c r="E30" s="317">
        <f>'Figure 2'!S31</f>
        <v>58.708287670424426</v>
      </c>
      <c r="F30" s="318">
        <f>'Figure 2'!T31</f>
        <v>45.790909132728849</v>
      </c>
      <c r="G30" s="318">
        <f>'Figure 2'!U31</f>
        <v>0</v>
      </c>
      <c r="H30" s="318">
        <f>'Figure 2'!V31</f>
        <v>68.321195601337408</v>
      </c>
      <c r="I30" s="318">
        <f>'Figure 2'!W31</f>
        <v>61</v>
      </c>
      <c r="J30" s="318">
        <f>'Figure 2'!X31</f>
        <v>3.5521306335112386</v>
      </c>
      <c r="K30" s="53"/>
    </row>
    <row r="31" spans="1:11" ht="16.2" thickBot="1">
      <c r="A31" s="55"/>
      <c r="B31" s="316" t="str">
        <f>'Figure 2'!P32</f>
        <v>Non Delivery Sensitivity: -2800</v>
      </c>
      <c r="C31" s="316" t="str">
        <f>'Figure 2'!Q32</f>
        <v>BC +2800</v>
      </c>
      <c r="D31" s="317">
        <f>'Figure 2'!R32</f>
        <v>9.8199144498688185</v>
      </c>
      <c r="E31" s="317">
        <f>'Figure 2'!S32</f>
        <v>55.834355872170619</v>
      </c>
      <c r="F31" s="318" t="str">
        <f>'Figure 2'!T32</f>
        <v>45.8*</v>
      </c>
      <c r="G31" s="318">
        <f>'Figure 2'!U32</f>
        <v>-2.8</v>
      </c>
      <c r="H31" s="318">
        <f>'Figure 2'!V32</f>
        <v>65.654270322039437</v>
      </c>
      <c r="I31" s="318">
        <f>'Figure 2'!W32</f>
        <v>58.5</v>
      </c>
      <c r="J31" s="318">
        <f>'Figure 2'!X32</f>
        <v>3.4605096182195703</v>
      </c>
      <c r="K31" s="53"/>
    </row>
    <row r="32" spans="1:11" ht="16.2" thickBot="1">
      <c r="A32" s="55"/>
      <c r="B32" s="319" t="str">
        <f>'Figure 2'!P33</f>
        <v>Falling Short</v>
      </c>
      <c r="C32" s="319" t="str">
        <f>'Figure 2'!Q33</f>
        <v>FS</v>
      </c>
      <c r="D32" s="320">
        <f>'Figure 2'!R33</f>
        <v>10.432404253176719</v>
      </c>
      <c r="E32" s="320">
        <f>'Figure 2'!S33</f>
        <v>58.414515978463051</v>
      </c>
      <c r="F32" s="321">
        <f>'Figure 2'!T33</f>
        <v>45.496358883631117</v>
      </c>
      <c r="G32" s="321">
        <f>'Figure 2'!U33</f>
        <v>0</v>
      </c>
      <c r="H32" s="321">
        <f>'Figure 2'!V33</f>
        <v>68.846920231639771</v>
      </c>
      <c r="I32" s="321">
        <f>'Figure 2'!W33</f>
        <v>61.8</v>
      </c>
      <c r="J32" s="321">
        <f>'Figure 2'!X33</f>
        <v>3.247670155801432</v>
      </c>
      <c r="K32" s="53"/>
    </row>
    <row r="33" spans="1:10" ht="15" thickBot="1">
      <c r="B33" s="170"/>
      <c r="C33" s="171"/>
      <c r="D33" s="315"/>
      <c r="E33" s="21"/>
      <c r="F33" s="21"/>
      <c r="G33" s="21"/>
      <c r="H33" s="21"/>
      <c r="I33" s="21"/>
      <c r="J33" s="21"/>
    </row>
    <row r="34" spans="1:10" ht="16.2" thickBot="1">
      <c r="A34" s="55"/>
      <c r="B34" s="323" t="s">
        <v>171</v>
      </c>
      <c r="C34" s="324">
        <f>'Figure 2'!Q35</f>
        <v>7.4</v>
      </c>
      <c r="D34" s="53"/>
    </row>
    <row r="35" spans="1:10">
      <c r="B35" s="21"/>
      <c r="C35" s="21"/>
    </row>
    <row r="37" spans="1:10" ht="26.4" customHeight="1">
      <c r="B37" s="414" t="s">
        <v>172</v>
      </c>
      <c r="C37" s="415"/>
      <c r="D37" s="415"/>
      <c r="E37" s="415"/>
      <c r="F37" s="415"/>
      <c r="G37" s="415"/>
      <c r="H37" s="415"/>
      <c r="I37" s="416"/>
    </row>
  </sheetData>
  <mergeCells count="1">
    <mergeCell ref="B37:I37"/>
  </mergeCells>
  <conditionalFormatting sqref="B6:J32">
    <cfRule type="containsText" dxfId="24" priority="11" operator="containsText" text="FS">
      <formula>NOT(ISERROR(SEARCH("FS",B6)))</formula>
    </cfRule>
    <cfRule type="beginsWith" dxfId="23" priority="12" operator="beginsWith" text="ST">
      <formula>LEFT(B6,LEN("ST"))="ST"</formula>
    </cfRule>
    <cfRule type="containsText" dxfId="22" priority="13" operator="containsText" text="CT">
      <formula>NOT(ISERROR(SEARCH("CT",B6)))</formula>
    </cfRule>
    <cfRule type="containsText" dxfId="21" priority="14" operator="containsText" text="LW">
      <formula>NOT(ISERROR(SEARCH("LW",B6)))</formula>
    </cfRule>
    <cfRule type="containsText" dxfId="20" priority="15" operator="containsText" text="BC">
      <formula>NOT(ISERROR(SEARCH("BC",B6)))</formula>
    </cfRule>
  </conditionalFormatting>
  <hyperlinks>
    <hyperlink ref="A2" location="Contents!A1" display="Return to Contents Page" xr:uid="{D259D24A-8692-486B-9E35-9332C36F1AC1}"/>
    <hyperlink ref="A3" location="'6. T-1 Results'!A1" display="Return to Chapter Contents" xr:uid="{F1A1FA50-70F6-4BC1-99AB-C4B1CB45AAC5}"/>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52FA-462C-4DD9-B4BB-8377FC6C9C2F}">
  <sheetPr codeName="Sheet47"/>
  <dimension ref="A1:BW109"/>
  <sheetViews>
    <sheetView zoomScale="70" zoomScaleNormal="70" workbookViewId="0">
      <selection activeCell="H5" sqref="H5"/>
    </sheetView>
  </sheetViews>
  <sheetFormatPr defaultColWidth="8.88671875" defaultRowHeight="14.4"/>
  <cols>
    <col min="1" max="1" width="26.6640625" style="20" customWidth="1"/>
    <col min="2" max="3" width="8.88671875" style="20"/>
    <col min="4" max="4" width="11" style="20" bestFit="1" customWidth="1"/>
    <col min="5" max="6" width="8.88671875" style="20"/>
    <col min="7" max="8" width="18.5546875" style="20" customWidth="1"/>
    <col min="9" max="9" width="23.6640625" style="20" customWidth="1"/>
    <col min="10" max="10" width="10.5546875" style="20" customWidth="1"/>
    <col min="11" max="11" width="11.6640625" style="20" bestFit="1" customWidth="1"/>
    <col min="12" max="12" width="11.109375" style="20" bestFit="1" customWidth="1"/>
    <col min="13" max="13" width="11.6640625" style="20" customWidth="1"/>
    <col min="14" max="14" width="11.109375" style="20" bestFit="1" customWidth="1"/>
    <col min="15" max="34" width="12.5546875" style="20" bestFit="1" customWidth="1"/>
    <col min="35" max="37" width="13.5546875" style="20" bestFit="1" customWidth="1"/>
    <col min="38" max="16384" width="8.88671875" style="20"/>
  </cols>
  <sheetData>
    <row r="1" spans="1:75" s="40" customFormat="1" ht="21">
      <c r="A1" s="39" t="s">
        <v>50</v>
      </c>
    </row>
    <row r="2" spans="1:75">
      <c r="A2" s="37" t="s">
        <v>83</v>
      </c>
    </row>
    <row r="3" spans="1:75">
      <c r="A3" s="37" t="s">
        <v>84</v>
      </c>
    </row>
    <row r="4" spans="1:75" ht="15" thickBot="1">
      <c r="A4" s="176"/>
      <c r="I4" s="54"/>
      <c r="J4" s="54"/>
      <c r="K4" s="187"/>
      <c r="L4" s="54"/>
      <c r="M4" s="54"/>
      <c r="N4" s="54"/>
      <c r="O4" s="54"/>
      <c r="P4" s="54"/>
      <c r="Q4" s="54"/>
      <c r="R4" s="54"/>
      <c r="S4" s="54"/>
      <c r="T4" s="54"/>
      <c r="U4" s="54"/>
      <c r="V4" s="54"/>
      <c r="W4" s="54"/>
      <c r="X4" s="54"/>
      <c r="Y4" s="54"/>
      <c r="Z4" s="54"/>
      <c r="AA4" s="54"/>
      <c r="AB4" s="54"/>
      <c r="AC4" s="54"/>
      <c r="AD4" s="54"/>
      <c r="AE4" s="54"/>
      <c r="AF4" s="54"/>
      <c r="AG4" s="54"/>
      <c r="AH4" s="54"/>
      <c r="AI4" s="54"/>
      <c r="AJ4" s="54"/>
      <c r="AK4" s="54"/>
      <c r="AN4" s="301" t="s">
        <v>341</v>
      </c>
    </row>
    <row r="5" spans="1:75" ht="36.6" thickBot="1">
      <c r="A5" s="172"/>
      <c r="G5" s="55"/>
      <c r="H5" s="55"/>
      <c r="I5" s="188" t="s">
        <v>342</v>
      </c>
      <c r="J5" s="189" t="s">
        <v>343</v>
      </c>
      <c r="K5" s="189" t="s">
        <v>117</v>
      </c>
      <c r="L5" s="189" t="s">
        <v>344</v>
      </c>
      <c r="M5" s="189" t="s">
        <v>126</v>
      </c>
      <c r="N5" s="189" t="s">
        <v>345</v>
      </c>
      <c r="O5" s="189" t="s">
        <v>346</v>
      </c>
      <c r="P5" s="189" t="s">
        <v>347</v>
      </c>
      <c r="Q5" s="189" t="s">
        <v>348</v>
      </c>
      <c r="R5" s="189" t="s">
        <v>349</v>
      </c>
      <c r="S5" s="189" t="s">
        <v>116</v>
      </c>
      <c r="T5" s="189" t="s">
        <v>138</v>
      </c>
      <c r="U5" s="189" t="s">
        <v>350</v>
      </c>
      <c r="V5" s="189" t="s">
        <v>351</v>
      </c>
      <c r="W5" s="189" t="s">
        <v>145</v>
      </c>
      <c r="X5" s="189" t="s">
        <v>352</v>
      </c>
      <c r="Y5" s="189" t="s">
        <v>115</v>
      </c>
      <c r="Z5" s="189" t="s">
        <v>118</v>
      </c>
      <c r="AA5" s="189" t="s">
        <v>353</v>
      </c>
      <c r="AB5" s="189" t="s">
        <v>153</v>
      </c>
      <c r="AC5" s="189" t="s">
        <v>354</v>
      </c>
      <c r="AD5" s="189" t="s">
        <v>355</v>
      </c>
      <c r="AE5" s="189" t="s">
        <v>159</v>
      </c>
      <c r="AF5" s="189" t="s">
        <v>356</v>
      </c>
      <c r="AG5" s="189" t="s">
        <v>357</v>
      </c>
      <c r="AH5" s="189" t="s">
        <v>358</v>
      </c>
      <c r="AI5" s="189" t="s">
        <v>167</v>
      </c>
      <c r="AJ5" s="189" t="s">
        <v>359</v>
      </c>
      <c r="AK5" s="189" t="s">
        <v>119</v>
      </c>
      <c r="AL5" s="53"/>
      <c r="AO5" s="20" t="s">
        <v>118</v>
      </c>
      <c r="AP5" s="20" t="s">
        <v>116</v>
      </c>
      <c r="AQ5" s="20" t="s">
        <v>119</v>
      </c>
      <c r="AR5" s="20" t="s">
        <v>117</v>
      </c>
      <c r="AS5" s="20" t="s">
        <v>115</v>
      </c>
      <c r="AT5" s="20" t="s">
        <v>138</v>
      </c>
      <c r="AU5" s="20" t="s">
        <v>167</v>
      </c>
      <c r="AV5" s="20" t="s">
        <v>153</v>
      </c>
      <c r="AW5" s="20" t="s">
        <v>145</v>
      </c>
      <c r="AX5" s="20" t="s">
        <v>126</v>
      </c>
      <c r="AY5" s="20" t="s">
        <v>159</v>
      </c>
      <c r="AZ5" s="20" t="s">
        <v>353</v>
      </c>
      <c r="BA5" s="20" t="s">
        <v>354</v>
      </c>
      <c r="BB5" s="20" t="s">
        <v>355</v>
      </c>
      <c r="BC5" s="20" t="s">
        <v>356</v>
      </c>
      <c r="BD5" s="20" t="s">
        <v>357</v>
      </c>
      <c r="BE5" s="20" t="s">
        <v>358</v>
      </c>
      <c r="BF5" s="20" t="s">
        <v>359</v>
      </c>
      <c r="BG5" s="20" t="s">
        <v>360</v>
      </c>
      <c r="BH5" s="20" t="s">
        <v>361</v>
      </c>
      <c r="BI5" s="20" t="s">
        <v>362</v>
      </c>
      <c r="BJ5" s="20" t="s">
        <v>363</v>
      </c>
      <c r="BK5" s="20" t="s">
        <v>364</v>
      </c>
      <c r="BL5" s="20" t="s">
        <v>365</v>
      </c>
      <c r="BM5" s="20" t="s">
        <v>352</v>
      </c>
      <c r="BN5" s="20" t="s">
        <v>351</v>
      </c>
      <c r="BO5" s="20" t="s">
        <v>350</v>
      </c>
      <c r="BP5" s="20" t="s">
        <v>349</v>
      </c>
      <c r="BQ5" s="20" t="s">
        <v>348</v>
      </c>
      <c r="BR5" s="20" t="s">
        <v>347</v>
      </c>
      <c r="BS5" s="20" t="s">
        <v>346</v>
      </c>
      <c r="BT5" s="20" t="s">
        <v>345</v>
      </c>
      <c r="BU5" s="20" t="s">
        <v>344</v>
      </c>
      <c r="BV5" s="20" t="s">
        <v>366</v>
      </c>
      <c r="BW5" s="20" t="s">
        <v>367</v>
      </c>
    </row>
    <row r="6" spans="1:75" ht="15" thickBot="1">
      <c r="I6" s="8" t="s">
        <v>117</v>
      </c>
      <c r="J6" s="192">
        <v>2400</v>
      </c>
      <c r="K6" s="261">
        <v>0</v>
      </c>
      <c r="L6" s="261">
        <v>18954537.529473901</v>
      </c>
      <c r="M6" s="261">
        <v>39930164.544457346</v>
      </c>
      <c r="N6" s="261">
        <v>38281987.135589331</v>
      </c>
      <c r="O6" s="261">
        <v>66057588.27735734</v>
      </c>
      <c r="P6" s="261">
        <v>103502917.23016405</v>
      </c>
      <c r="Q6" s="261">
        <v>152481792.34132183</v>
      </c>
      <c r="R6" s="261">
        <v>215120109.33314526</v>
      </c>
      <c r="S6" s="261">
        <v>239221212.54136598</v>
      </c>
      <c r="T6" s="261">
        <v>274618731.32231843</v>
      </c>
      <c r="U6" s="261">
        <v>293278406.38122129</v>
      </c>
      <c r="V6" s="261">
        <v>389200491.72740364</v>
      </c>
      <c r="W6" s="261">
        <v>464906703.78640944</v>
      </c>
      <c r="X6" s="261">
        <v>505692331.49964285</v>
      </c>
      <c r="Y6" s="261">
        <v>645884888.62193918</v>
      </c>
      <c r="Z6" s="261">
        <v>619739438.55093396</v>
      </c>
      <c r="AA6" s="261">
        <v>813323644.73572731</v>
      </c>
      <c r="AB6" s="261">
        <v>975283566.70192432</v>
      </c>
      <c r="AC6" s="261">
        <v>1011847466.2588427</v>
      </c>
      <c r="AD6" s="261">
        <v>1246302201.8407121</v>
      </c>
      <c r="AE6" s="261">
        <v>1380236274.3779781</v>
      </c>
      <c r="AF6" s="261">
        <v>1523725335.7343581</v>
      </c>
      <c r="AG6" s="261">
        <v>1851528512.8697829</v>
      </c>
      <c r="AH6" s="261">
        <v>2232625036.0405231</v>
      </c>
      <c r="AI6" s="261">
        <v>2165734155.7050076</v>
      </c>
      <c r="AJ6" s="261">
        <v>2673806497.8948822</v>
      </c>
      <c r="AK6" s="261">
        <v>2298146569.0294394</v>
      </c>
      <c r="AO6" s="20">
        <v>7200</v>
      </c>
      <c r="AP6" s="20">
        <v>5700</v>
      </c>
      <c r="AQ6" s="20">
        <v>10400</v>
      </c>
      <c r="AR6" s="20">
        <v>2400</v>
      </c>
      <c r="AS6" s="20">
        <v>7000</v>
      </c>
      <c r="AT6" s="20">
        <v>5700</v>
      </c>
      <c r="AU6" s="20">
        <v>9600</v>
      </c>
      <c r="AV6" s="20">
        <v>7800</v>
      </c>
      <c r="AW6" s="20">
        <v>6400</v>
      </c>
      <c r="AX6" s="20">
        <v>3800</v>
      </c>
      <c r="AY6" s="20">
        <v>8400</v>
      </c>
      <c r="AZ6" s="20">
        <v>7400</v>
      </c>
      <c r="BA6" s="20">
        <v>7800</v>
      </c>
      <c r="BB6" s="20">
        <v>8200</v>
      </c>
      <c r="BC6" s="20">
        <v>8600</v>
      </c>
      <c r="BD6" s="20">
        <v>9000</v>
      </c>
      <c r="BE6" s="20">
        <v>9400</v>
      </c>
      <c r="BF6" s="20">
        <v>9800</v>
      </c>
      <c r="BG6" s="20">
        <v>10200</v>
      </c>
      <c r="BH6" s="20">
        <v>10600</v>
      </c>
      <c r="BI6" s="20">
        <v>11000</v>
      </c>
      <c r="BJ6" s="20">
        <v>11400</v>
      </c>
      <c r="BK6" s="20">
        <v>11800</v>
      </c>
      <c r="BL6" s="20">
        <v>13800</v>
      </c>
      <c r="BM6" s="20">
        <v>6600</v>
      </c>
      <c r="BN6" s="20">
        <v>6200</v>
      </c>
      <c r="BO6" s="20">
        <v>5800</v>
      </c>
      <c r="BP6" s="20">
        <v>5400</v>
      </c>
      <c r="BQ6" s="20">
        <v>5000</v>
      </c>
      <c r="BR6" s="20">
        <v>4600</v>
      </c>
      <c r="BS6" s="20">
        <v>4200</v>
      </c>
      <c r="BT6" s="20">
        <v>3800</v>
      </c>
      <c r="BU6" s="20">
        <v>3400</v>
      </c>
      <c r="BV6" s="20">
        <v>3000</v>
      </c>
      <c r="BW6" s="20">
        <v>2600</v>
      </c>
    </row>
    <row r="7" spans="1:75" ht="15" thickBot="1">
      <c r="I7" s="8" t="s">
        <v>344</v>
      </c>
      <c r="J7" s="192">
        <v>3400</v>
      </c>
      <c r="K7" s="261">
        <v>11122964.151745558</v>
      </c>
      <c r="L7" s="261">
        <v>0</v>
      </c>
      <c r="M7" s="261">
        <v>3672910.338752538</v>
      </c>
      <c r="N7" s="261">
        <v>3397907.6235097945</v>
      </c>
      <c r="O7" s="261">
        <v>12143214.501604915</v>
      </c>
      <c r="P7" s="261">
        <v>27624471.318304777</v>
      </c>
      <c r="Q7" s="261">
        <v>51047674.429114103</v>
      </c>
      <c r="R7" s="261">
        <v>83472933.646492839</v>
      </c>
      <c r="S7" s="261">
        <v>102493904.79982829</v>
      </c>
      <c r="T7" s="261">
        <v>113985278.39758617</v>
      </c>
      <c r="U7" s="261">
        <v>126410981.6513676</v>
      </c>
      <c r="V7" s="261">
        <v>181976317.53461373</v>
      </c>
      <c r="W7" s="261">
        <v>225168917.59073204</v>
      </c>
      <c r="X7" s="261">
        <v>252135339.96186352</v>
      </c>
      <c r="Y7" s="261">
        <v>338852531.86739385</v>
      </c>
      <c r="Z7" s="261">
        <v>341717297.16518986</v>
      </c>
      <c r="AA7" s="261">
        <v>444687901.63291705</v>
      </c>
      <c r="AB7" s="261">
        <v>555496364.01265836</v>
      </c>
      <c r="AC7" s="261">
        <v>572613167.38106024</v>
      </c>
      <c r="AD7" s="261">
        <v>725966510.94528103</v>
      </c>
      <c r="AE7" s="261">
        <v>821117226.79446769</v>
      </c>
      <c r="AF7" s="261">
        <v>908441126.16097116</v>
      </c>
      <c r="AG7" s="261">
        <v>1124185975.8796682</v>
      </c>
      <c r="AH7" s="261">
        <v>1379131023.1384554</v>
      </c>
      <c r="AI7" s="261">
        <v>1387229111.6645656</v>
      </c>
      <c r="AJ7" s="261">
        <v>1681173038.9500189</v>
      </c>
      <c r="AK7" s="261">
        <v>1552672096.5187364</v>
      </c>
      <c r="AN7" s="20" t="s">
        <v>118</v>
      </c>
      <c r="AO7" s="20">
        <v>0</v>
      </c>
      <c r="AP7" s="20">
        <v>42829974.691660702</v>
      </c>
      <c r="AQ7" s="20">
        <v>74457816.878104806</v>
      </c>
      <c r="AR7" s="20">
        <v>619739438.55093396</v>
      </c>
      <c r="AS7" s="20">
        <v>1311980.3698880076</v>
      </c>
      <c r="AT7" s="20">
        <v>42829974.691660702</v>
      </c>
      <c r="AU7" s="20">
        <v>44430288.915894747</v>
      </c>
      <c r="AV7" s="20">
        <v>2628851.3971330523</v>
      </c>
      <c r="AW7" s="20">
        <v>12364713.781120598</v>
      </c>
      <c r="AX7" s="20">
        <v>261116033.1714077</v>
      </c>
      <c r="AY7" s="20">
        <v>11231276.154890895</v>
      </c>
      <c r="AZ7" s="20">
        <v>57286.137563824654</v>
      </c>
      <c r="BA7" s="20">
        <v>2628851.3971330523</v>
      </c>
      <c r="BB7" s="20">
        <v>7781076.0266584754</v>
      </c>
      <c r="BC7" s="20">
        <v>15314481.01607126</v>
      </c>
      <c r="BD7" s="20">
        <v>25408530.979182899</v>
      </c>
      <c r="BE7" s="20">
        <v>37741847.882447302</v>
      </c>
      <c r="BF7" s="20">
        <v>51430874.813933432</v>
      </c>
      <c r="BG7" s="20">
        <v>66474927.810903966</v>
      </c>
      <c r="BH7" s="20">
        <v>82697437.946997344</v>
      </c>
      <c r="BI7" s="20">
        <v>99819917.008571029</v>
      </c>
      <c r="BJ7" s="20">
        <v>117622721.55795121</v>
      </c>
      <c r="BK7" s="20">
        <v>135933908.92681921</v>
      </c>
      <c r="BL7" s="20">
        <v>231431819.38768876</v>
      </c>
      <c r="BM7" s="20">
        <v>7444654.6655527353</v>
      </c>
      <c r="BN7" s="20">
        <v>18856884.617435992</v>
      </c>
      <c r="BO7" s="20">
        <v>37165533.542442799</v>
      </c>
      <c r="BP7" s="20">
        <v>62353822.790790141</v>
      </c>
      <c r="BQ7" s="20">
        <v>95291632.022238374</v>
      </c>
      <c r="BR7" s="20">
        <v>138436865.93899322</v>
      </c>
      <c r="BS7" s="20">
        <v>193529088.39464104</v>
      </c>
      <c r="BT7" s="20">
        <v>261116033.1714077</v>
      </c>
      <c r="BU7" s="20">
        <v>341717297.16518986</v>
      </c>
      <c r="BV7" s="20">
        <v>438629963.11739409</v>
      </c>
      <c r="BW7" s="20">
        <v>554385063.09472692</v>
      </c>
    </row>
    <row r="8" spans="1:75" ht="15" thickBot="1">
      <c r="I8" s="8" t="s">
        <v>126</v>
      </c>
      <c r="J8" s="192">
        <v>3800</v>
      </c>
      <c r="K8" s="261">
        <v>20739854.750921845</v>
      </c>
      <c r="L8" s="261">
        <v>1128572.6134859025</v>
      </c>
      <c r="M8" s="261">
        <v>0</v>
      </c>
      <c r="N8" s="261">
        <v>0</v>
      </c>
      <c r="O8" s="261">
        <v>3397907.6235098243</v>
      </c>
      <c r="P8" s="261">
        <v>12143214.501604915</v>
      </c>
      <c r="Q8" s="261">
        <v>27624471.318304777</v>
      </c>
      <c r="R8" s="261">
        <v>51047674.429114103</v>
      </c>
      <c r="S8" s="261">
        <v>67155456.861296415</v>
      </c>
      <c r="T8" s="261">
        <v>73427361.776460648</v>
      </c>
      <c r="U8" s="261">
        <v>83472933.646492839</v>
      </c>
      <c r="V8" s="261">
        <v>126410981.6513676</v>
      </c>
      <c r="W8" s="261">
        <v>160060264.75041085</v>
      </c>
      <c r="X8" s="261">
        <v>181976317.53461373</v>
      </c>
      <c r="Y8" s="261">
        <v>252135339.96186352</v>
      </c>
      <c r="Z8" s="261">
        <v>261116033.1714077</v>
      </c>
      <c r="AA8" s="261">
        <v>338852531.86739385</v>
      </c>
      <c r="AB8" s="261">
        <v>431908683.32719755</v>
      </c>
      <c r="AC8" s="261">
        <v>444687901.63291705</v>
      </c>
      <c r="AD8" s="261">
        <v>572613167.38106024</v>
      </c>
      <c r="AE8" s="261">
        <v>654113458.75037789</v>
      </c>
      <c r="AF8" s="261">
        <v>725966510.94528103</v>
      </c>
      <c r="AG8" s="261">
        <v>908441126.16097116</v>
      </c>
      <c r="AH8" s="261">
        <v>1124185975.8796682</v>
      </c>
      <c r="AI8" s="261">
        <v>1144313815.0445776</v>
      </c>
      <c r="AJ8" s="261">
        <v>1379131023.1384554</v>
      </c>
      <c r="AK8" s="261">
        <v>1313511871.6630712</v>
      </c>
      <c r="AN8" s="20" t="s">
        <v>116</v>
      </c>
      <c r="AO8" s="20">
        <v>19456338.813437521</v>
      </c>
      <c r="AP8" s="20">
        <v>0</v>
      </c>
      <c r="AQ8" s="20">
        <v>142460809.38224679</v>
      </c>
      <c r="AR8" s="20">
        <v>239221212.54136598</v>
      </c>
      <c r="AS8" s="20">
        <v>14642584.572706521</v>
      </c>
      <c r="AT8" s="20">
        <v>0</v>
      </c>
      <c r="AU8" s="20">
        <v>106851291.83135897</v>
      </c>
      <c r="AV8" s="20">
        <v>36816413.404938996</v>
      </c>
      <c r="AW8" s="20">
        <v>3622711.3927305341</v>
      </c>
      <c r="AX8" s="20">
        <v>67155456.861296415</v>
      </c>
      <c r="AY8" s="20">
        <v>57832327.515460253</v>
      </c>
      <c r="AZ8" s="20">
        <v>24763445.283752739</v>
      </c>
      <c r="BA8" s="20">
        <v>36816413.404938996</v>
      </c>
      <c r="BB8" s="20">
        <v>50514795.408389807</v>
      </c>
      <c r="BC8" s="20">
        <v>65438921.433337271</v>
      </c>
      <c r="BD8" s="20">
        <v>81491261.689791739</v>
      </c>
      <c r="BE8" s="20">
        <v>98263635.23210746</v>
      </c>
      <c r="BF8" s="20">
        <v>115572115.57776546</v>
      </c>
      <c r="BG8" s="20">
        <v>133381243.05307716</v>
      </c>
      <c r="BH8" s="20">
        <v>151652293.14132047</v>
      </c>
      <c r="BI8" s="20">
        <v>170267760.77834833</v>
      </c>
      <c r="BJ8" s="20">
        <v>189113851.77069592</v>
      </c>
      <c r="BK8" s="20">
        <v>208178586.89377129</v>
      </c>
      <c r="BL8" s="20">
        <v>305196377.58736229</v>
      </c>
      <c r="BM8" s="20">
        <v>6633201.6600589156</v>
      </c>
      <c r="BN8" s="20">
        <v>1425004.2699157</v>
      </c>
      <c r="BO8" s="20">
        <v>219588.49629890919</v>
      </c>
      <c r="BP8" s="20">
        <v>2253067.9630865455</v>
      </c>
      <c r="BQ8" s="20">
        <v>9149847.1617363691</v>
      </c>
      <c r="BR8" s="20">
        <v>21415157.433936238</v>
      </c>
      <c r="BS8" s="20">
        <v>40437305.905541658</v>
      </c>
      <c r="BT8" s="20">
        <v>67155456.861296415</v>
      </c>
      <c r="BU8" s="20">
        <v>102493904.79982829</v>
      </c>
      <c r="BV8" s="20">
        <v>148085938.42488033</v>
      </c>
      <c r="BW8" s="20">
        <v>205404554.29495537</v>
      </c>
    </row>
    <row r="9" spans="1:75" ht="15" thickBot="1">
      <c r="I9" s="8" t="s">
        <v>345</v>
      </c>
      <c r="J9" s="192">
        <v>3800</v>
      </c>
      <c r="K9" s="261">
        <v>20739854.750921845</v>
      </c>
      <c r="L9" s="261">
        <v>1128572.6134859025</v>
      </c>
      <c r="M9" s="261">
        <v>0</v>
      </c>
      <c r="N9" s="261">
        <v>0</v>
      </c>
      <c r="O9" s="261">
        <v>3397907.6235098243</v>
      </c>
      <c r="P9" s="261">
        <v>12143214.501604915</v>
      </c>
      <c r="Q9" s="261">
        <v>27624471.318304777</v>
      </c>
      <c r="R9" s="261">
        <v>51047674.429114103</v>
      </c>
      <c r="S9" s="261">
        <v>67155456.861296415</v>
      </c>
      <c r="T9" s="261">
        <v>73427361.776460648</v>
      </c>
      <c r="U9" s="261">
        <v>83472933.646492839</v>
      </c>
      <c r="V9" s="261">
        <v>126410981.6513676</v>
      </c>
      <c r="W9" s="261">
        <v>160060264.75041085</v>
      </c>
      <c r="X9" s="261">
        <v>181976317.53461373</v>
      </c>
      <c r="Y9" s="261">
        <v>252135339.96186352</v>
      </c>
      <c r="Z9" s="261">
        <v>261116033.1714077</v>
      </c>
      <c r="AA9" s="261">
        <v>338852531.86739385</v>
      </c>
      <c r="AB9" s="261">
        <v>431908683.32719755</v>
      </c>
      <c r="AC9" s="261">
        <v>444687901.63291705</v>
      </c>
      <c r="AD9" s="261">
        <v>572613167.38106024</v>
      </c>
      <c r="AE9" s="261">
        <v>654113458.75037789</v>
      </c>
      <c r="AF9" s="261">
        <v>725966510.94528103</v>
      </c>
      <c r="AG9" s="261">
        <v>908441126.16097116</v>
      </c>
      <c r="AH9" s="261">
        <v>1124185975.8796682</v>
      </c>
      <c r="AI9" s="261">
        <v>1144313815.0445776</v>
      </c>
      <c r="AJ9" s="261">
        <v>1379131023.1384554</v>
      </c>
      <c r="AK9" s="261">
        <v>1313511871.6630712</v>
      </c>
      <c r="AN9" s="20" t="s">
        <v>119</v>
      </c>
      <c r="AO9" s="20">
        <v>205486143.45582306</v>
      </c>
      <c r="AP9" s="20">
        <v>526684318.57233703</v>
      </c>
      <c r="AQ9" s="20">
        <v>0</v>
      </c>
      <c r="AR9" s="20">
        <v>2298146569.0294394</v>
      </c>
      <c r="AS9" s="20">
        <v>237241237.0292449</v>
      </c>
      <c r="AT9" s="20">
        <v>526684318.57233703</v>
      </c>
      <c r="AU9" s="20">
        <v>13461483.075384259</v>
      </c>
      <c r="AV9" s="20">
        <v>127209996.09595954</v>
      </c>
      <c r="AW9" s="20">
        <v>350115762.69678605</v>
      </c>
      <c r="AX9" s="20">
        <v>1313511871.6630712</v>
      </c>
      <c r="AY9" s="20">
        <v>72187934.167420268</v>
      </c>
      <c r="AZ9" s="20">
        <v>176461644.3784765</v>
      </c>
      <c r="BA9" s="20">
        <v>127209996.09595954</v>
      </c>
      <c r="BB9" s="20">
        <v>88435536.439821959</v>
      </c>
      <c r="BC9" s="20">
        <v>58088503.77521944</v>
      </c>
      <c r="BD9" s="20">
        <v>36279035.257640839</v>
      </c>
      <c r="BE9" s="20">
        <v>20011663.889825344</v>
      </c>
      <c r="BF9" s="20">
        <v>8104661.0296469927</v>
      </c>
      <c r="BG9" s="20">
        <v>1350410.0647214651</v>
      </c>
      <c r="BH9" s="20">
        <v>87218.035591125488</v>
      </c>
      <c r="BI9" s="20">
        <v>2090181.6237846613</v>
      </c>
      <c r="BJ9" s="20">
        <v>7273435.1566017866</v>
      </c>
      <c r="BK9" s="20">
        <v>15644403.636128426</v>
      </c>
      <c r="BL9" s="20">
        <v>86891835.932014227</v>
      </c>
      <c r="BM9" s="20">
        <v>309142727.67233527</v>
      </c>
      <c r="BN9" s="20">
        <v>395075435.62027752</v>
      </c>
      <c r="BO9" s="20">
        <v>498068229.38344324</v>
      </c>
      <c r="BP9" s="20">
        <v>619303510.15667641</v>
      </c>
      <c r="BQ9" s="20">
        <v>758334807.91023862</v>
      </c>
      <c r="BR9" s="20">
        <v>918075005.54180825</v>
      </c>
      <c r="BS9" s="20">
        <v>1102582252.694304</v>
      </c>
      <c r="BT9" s="20">
        <v>1313511871.6630712</v>
      </c>
      <c r="BU9" s="20">
        <v>1552672096.5187364</v>
      </c>
      <c r="BV9" s="20">
        <v>1823721569.8038807</v>
      </c>
      <c r="BW9" s="20">
        <v>2129879856.442296</v>
      </c>
    </row>
    <row r="10" spans="1:75" ht="15" thickBot="1">
      <c r="I10" s="8" t="s">
        <v>346</v>
      </c>
      <c r="J10" s="192">
        <v>4200</v>
      </c>
      <c r="K10" s="261">
        <v>32458510.524287611</v>
      </c>
      <c r="L10" s="261">
        <v>6095119.7036195993</v>
      </c>
      <c r="M10" s="261">
        <v>940286.60910317302</v>
      </c>
      <c r="N10" s="261">
        <v>1128572.6134859025</v>
      </c>
      <c r="O10" s="261">
        <v>0</v>
      </c>
      <c r="P10" s="261">
        <v>3397907.6235098243</v>
      </c>
      <c r="Q10" s="261">
        <v>12143214.501604915</v>
      </c>
      <c r="R10" s="261">
        <v>27624471.318304777</v>
      </c>
      <c r="S10" s="261">
        <v>40437305.905541658</v>
      </c>
      <c r="T10" s="261">
        <v>43385826.784312129</v>
      </c>
      <c r="U10" s="261">
        <v>51047674.429114103</v>
      </c>
      <c r="V10" s="261">
        <v>83472933.646492839</v>
      </c>
      <c r="W10" s="261">
        <v>108836944.74864167</v>
      </c>
      <c r="X10" s="261">
        <v>126410981.6513676</v>
      </c>
      <c r="Y10" s="261">
        <v>181976317.53461373</v>
      </c>
      <c r="Z10" s="261">
        <v>193529088.39464104</v>
      </c>
      <c r="AA10" s="261">
        <v>252135339.96186352</v>
      </c>
      <c r="AB10" s="261">
        <v>329248893.8458395</v>
      </c>
      <c r="AC10" s="261">
        <v>338852531.86739385</v>
      </c>
      <c r="AD10" s="261">
        <v>444687901.63291705</v>
      </c>
      <c r="AE10" s="261">
        <v>513475125.8348496</v>
      </c>
      <c r="AF10" s="261">
        <v>572613167.38106012</v>
      </c>
      <c r="AG10" s="261">
        <v>725966510.94528103</v>
      </c>
      <c r="AH10" s="261">
        <v>908441126.16097116</v>
      </c>
      <c r="AI10" s="261">
        <v>934382665.84649861</v>
      </c>
      <c r="AJ10" s="261">
        <v>1124185975.8796682</v>
      </c>
      <c r="AK10" s="261">
        <v>1102582252.694304</v>
      </c>
      <c r="AN10" s="20" t="s">
        <v>117</v>
      </c>
      <c r="AO10" s="20">
        <v>156831512.78046495</v>
      </c>
      <c r="AP10" s="20">
        <v>89288904.914590955</v>
      </c>
      <c r="AQ10" s="20">
        <v>311161603.12380999</v>
      </c>
      <c r="AR10" s="20">
        <v>0</v>
      </c>
      <c r="AS10" s="20">
        <v>147501301.79411215</v>
      </c>
      <c r="AT10" s="20">
        <v>89288904.914590955</v>
      </c>
      <c r="AU10" s="20">
        <v>272139231.60016251</v>
      </c>
      <c r="AV10" s="20">
        <v>185187493.50848567</v>
      </c>
      <c r="AW10" s="20">
        <v>119987399.69337845</v>
      </c>
      <c r="AX10" s="20">
        <v>20739854.750921845</v>
      </c>
      <c r="AY10" s="20">
        <v>213948597.56300092</v>
      </c>
      <c r="AZ10" s="20">
        <v>166225813.62300259</v>
      </c>
      <c r="BA10" s="20">
        <v>185187493.50848567</v>
      </c>
      <c r="BB10" s="20">
        <v>204328614.67295432</v>
      </c>
      <c r="BC10" s="20">
        <v>223598525.12698394</v>
      </c>
      <c r="BD10" s="20">
        <v>242972821.02609187</v>
      </c>
      <c r="BE10" s="20">
        <v>262405964.32520461</v>
      </c>
      <c r="BF10" s="20">
        <v>281882444.89187676</v>
      </c>
      <c r="BG10" s="20">
        <v>301394252.74459052</v>
      </c>
      <c r="BH10" s="20">
        <v>320935700.7011627</v>
      </c>
      <c r="BI10" s="20">
        <v>340495655.91671431</v>
      </c>
      <c r="BJ10" s="20">
        <v>360068360.90481007</v>
      </c>
      <c r="BK10" s="20">
        <v>379651022.10385144</v>
      </c>
      <c r="BL10" s="20">
        <v>477625623.06689811</v>
      </c>
      <c r="BM10" s="20">
        <v>129064616.49226826</v>
      </c>
      <c r="BN10" s="20">
        <v>111031911.59968626</v>
      </c>
      <c r="BO10" s="20">
        <v>93555163.032107294</v>
      </c>
      <c r="BP10" s="20">
        <v>76769555.659348488</v>
      </c>
      <c r="BQ10" s="20">
        <v>60809455.022501767</v>
      </c>
      <c r="BR10" s="20">
        <v>45919188.081389129</v>
      </c>
      <c r="BS10" s="20">
        <v>32458510.524287611</v>
      </c>
      <c r="BT10" s="20">
        <v>20739854.750921845</v>
      </c>
      <c r="BU10" s="20">
        <v>11122964.151745558</v>
      </c>
      <c r="BV10" s="20">
        <v>4139135.0617371798</v>
      </c>
      <c r="BW10" s="20">
        <v>387418.73651632667</v>
      </c>
    </row>
    <row r="11" spans="1:75" ht="15" thickBot="1">
      <c r="I11" s="8" t="s">
        <v>347</v>
      </c>
      <c r="J11" s="192">
        <v>4600</v>
      </c>
      <c r="K11" s="261">
        <v>45919188.081389129</v>
      </c>
      <c r="L11" s="261">
        <v>14183877.92810151</v>
      </c>
      <c r="M11" s="261">
        <v>5740941.7665710747</v>
      </c>
      <c r="N11" s="261">
        <v>6095119.7036196291</v>
      </c>
      <c r="O11" s="261">
        <v>1128572.6134859324</v>
      </c>
      <c r="P11" s="261">
        <v>0</v>
      </c>
      <c r="Q11" s="261">
        <v>3397907.6235098243</v>
      </c>
      <c r="R11" s="261">
        <v>12143214.501604915</v>
      </c>
      <c r="S11" s="261">
        <v>21415157.433936238</v>
      </c>
      <c r="T11" s="261">
        <v>22402967.290929854</v>
      </c>
      <c r="U11" s="261">
        <v>27624471.318304777</v>
      </c>
      <c r="V11" s="261">
        <v>51047674.429114103</v>
      </c>
      <c r="W11" s="261">
        <v>69672832.028595746</v>
      </c>
      <c r="X11" s="261">
        <v>83472933.646492839</v>
      </c>
      <c r="Y11" s="261">
        <v>126410981.65136766</v>
      </c>
      <c r="Z11" s="261">
        <v>138436865.93899322</v>
      </c>
      <c r="AA11" s="261">
        <v>181976317.53461373</v>
      </c>
      <c r="AB11" s="261">
        <v>245279333.20368171</v>
      </c>
      <c r="AC11" s="261">
        <v>252135339.96186352</v>
      </c>
      <c r="AD11" s="261">
        <v>338852531.86739385</v>
      </c>
      <c r="AE11" s="261">
        <v>396271262.37529218</v>
      </c>
      <c r="AF11" s="261">
        <v>444687901.63291705</v>
      </c>
      <c r="AG11" s="261">
        <v>572613167.38106012</v>
      </c>
      <c r="AH11" s="261">
        <v>725966510.94528103</v>
      </c>
      <c r="AI11" s="261">
        <v>754528353.76330674</v>
      </c>
      <c r="AJ11" s="261">
        <v>908441126.16097116</v>
      </c>
      <c r="AK11" s="261">
        <v>918075005.54180825</v>
      </c>
      <c r="AN11" s="20" t="s">
        <v>115</v>
      </c>
      <c r="AO11" s="20">
        <v>32309.261217355728</v>
      </c>
      <c r="AP11" s="20">
        <v>32697487.125855327</v>
      </c>
      <c r="AQ11" s="20">
        <v>92041529.253148913</v>
      </c>
      <c r="AR11" s="20">
        <v>645884888.62193918</v>
      </c>
      <c r="AS11" s="20">
        <v>0</v>
      </c>
      <c r="AT11" s="20">
        <v>32697487.125855327</v>
      </c>
      <c r="AU11" s="20">
        <v>59242311.18913573</v>
      </c>
      <c r="AV11" s="20">
        <v>6095119.7036196589</v>
      </c>
      <c r="AW11" s="20">
        <v>7022244.7802478075</v>
      </c>
      <c r="AX11" s="20">
        <v>252135339.96186352</v>
      </c>
      <c r="AY11" s="20">
        <v>19314075.124167204</v>
      </c>
      <c r="AZ11" s="20">
        <v>1128572.6134859324</v>
      </c>
      <c r="BA11" s="20">
        <v>6095119.7036196589</v>
      </c>
      <c r="BB11" s="20">
        <v>14183877.92810154</v>
      </c>
      <c r="BC11" s="20">
        <v>25021724.807073414</v>
      </c>
      <c r="BD11" s="20">
        <v>37699038.928697109</v>
      </c>
      <c r="BE11" s="20">
        <v>51737972.105190814</v>
      </c>
      <c r="BF11" s="20">
        <v>67053341.47450757</v>
      </c>
      <c r="BG11" s="20">
        <v>83510846.900348425</v>
      </c>
      <c r="BH11" s="20">
        <v>100724419.89915538</v>
      </c>
      <c r="BI11" s="20">
        <v>118553159.35210562</v>
      </c>
      <c r="BJ11" s="20">
        <v>136881869.1213243</v>
      </c>
      <c r="BK11" s="20">
        <v>155578797.5962832</v>
      </c>
      <c r="BL11" s="20">
        <v>251862099.94119978</v>
      </c>
      <c r="BM11" s="20">
        <v>3397907.6235098243</v>
      </c>
      <c r="BN11" s="20">
        <v>12143214.501604915</v>
      </c>
      <c r="BO11" s="20">
        <v>27624471.318304777</v>
      </c>
      <c r="BP11" s="20">
        <v>51047674.429114103</v>
      </c>
      <c r="BQ11" s="20">
        <v>83472933.646492839</v>
      </c>
      <c r="BR11" s="20">
        <v>126410981.65136766</v>
      </c>
      <c r="BS11" s="20">
        <v>181976317.53461373</v>
      </c>
      <c r="BT11" s="20">
        <v>252135339.96186352</v>
      </c>
      <c r="BU11" s="20">
        <v>338852531.86739385</v>
      </c>
      <c r="BV11" s="20">
        <v>444687901.63291705</v>
      </c>
      <c r="BW11" s="20">
        <v>572613167.38106024</v>
      </c>
    </row>
    <row r="12" spans="1:75" ht="15" thickBot="1">
      <c r="I12" s="8" t="s">
        <v>348</v>
      </c>
      <c r="J12" s="192">
        <v>5000</v>
      </c>
      <c r="K12" s="261">
        <v>60809455.022501767</v>
      </c>
      <c r="L12" s="261">
        <v>25021724.807073385</v>
      </c>
      <c r="M12" s="261">
        <v>13712490.948161155</v>
      </c>
      <c r="N12" s="261">
        <v>14183877.92810151</v>
      </c>
      <c r="O12" s="261">
        <v>6095119.7036196589</v>
      </c>
      <c r="P12" s="261">
        <v>1128572.6134859324</v>
      </c>
      <c r="Q12" s="261">
        <v>0</v>
      </c>
      <c r="R12" s="261">
        <v>3397907.6235098243</v>
      </c>
      <c r="S12" s="261">
        <v>9149847.1617363691</v>
      </c>
      <c r="T12" s="261">
        <v>9054869.0303086638</v>
      </c>
      <c r="U12" s="261">
        <v>12143214.501604915</v>
      </c>
      <c r="V12" s="261">
        <v>27624471.318304777</v>
      </c>
      <c r="W12" s="261">
        <v>40933529.727968574</v>
      </c>
      <c r="X12" s="261">
        <v>51047674.429114103</v>
      </c>
      <c r="Y12" s="261">
        <v>83472933.646492839</v>
      </c>
      <c r="Z12" s="261">
        <v>95291632.022238374</v>
      </c>
      <c r="AA12" s="261">
        <v>126410981.65136766</v>
      </c>
      <c r="AB12" s="261">
        <v>177322053.48457336</v>
      </c>
      <c r="AC12" s="261">
        <v>181976317.53461373</v>
      </c>
      <c r="AD12" s="261">
        <v>252135339.96186352</v>
      </c>
      <c r="AE12" s="261">
        <v>299826295.1454668</v>
      </c>
      <c r="AF12" s="261">
        <v>338852531.86739385</v>
      </c>
      <c r="AG12" s="261">
        <v>444687901.63291705</v>
      </c>
      <c r="AH12" s="261">
        <v>572613167.38106012</v>
      </c>
      <c r="AI12" s="261">
        <v>601699836.13770616</v>
      </c>
      <c r="AJ12" s="261">
        <v>725966510.94528103</v>
      </c>
      <c r="AK12" s="261">
        <v>758334807.91023862</v>
      </c>
      <c r="AN12" s="20" t="s">
        <v>138</v>
      </c>
      <c r="AO12" s="20">
        <v>23009534.492124081</v>
      </c>
      <c r="AP12" s="20">
        <v>0</v>
      </c>
      <c r="AQ12" s="20">
        <v>153098011.802113</v>
      </c>
      <c r="AR12" s="20">
        <v>274618731.32231843</v>
      </c>
      <c r="AS12" s="20">
        <v>17615890.948873043</v>
      </c>
      <c r="AT12" s="20">
        <v>0</v>
      </c>
      <c r="AU12" s="20">
        <v>116208450.31062961</v>
      </c>
      <c r="AV12" s="20">
        <v>42181187.98863101</v>
      </c>
      <c r="AW12" s="20">
        <v>5141143.4452690482</v>
      </c>
      <c r="AX12" s="20">
        <v>73427361.776460648</v>
      </c>
      <c r="AY12" s="20">
        <v>64821988.238228917</v>
      </c>
      <c r="AZ12" s="20">
        <v>28942472.075032115</v>
      </c>
      <c r="BA12" s="20">
        <v>42181187.98863101</v>
      </c>
      <c r="BB12" s="20">
        <v>56935472.244743586</v>
      </c>
      <c r="BC12" s="20">
        <v>72968865.832024693</v>
      </c>
      <c r="BD12" s="20">
        <v>89821841.557071924</v>
      </c>
      <c r="BE12" s="20">
        <v>107273255.51394749</v>
      </c>
      <c r="BF12" s="20">
        <v>125272942.60659713</v>
      </c>
      <c r="BG12" s="20">
        <v>143744714.72356147</v>
      </c>
      <c r="BH12" s="20">
        <v>162511967.66042346</v>
      </c>
      <c r="BI12" s="20">
        <v>181517964.05415857</v>
      </c>
      <c r="BJ12" s="20">
        <v>200708205.29610777</v>
      </c>
      <c r="BK12" s="20">
        <v>220028654.97613943</v>
      </c>
      <c r="BL12" s="20">
        <v>317544952.11781681</v>
      </c>
      <c r="BM12" s="20">
        <v>8623561.6313052177</v>
      </c>
      <c r="BN12" s="20">
        <v>2458927.7708655</v>
      </c>
      <c r="BO12" s="20">
        <v>44064.514299571514</v>
      </c>
      <c r="BP12" s="20">
        <v>1910320.8917196393</v>
      </c>
      <c r="BQ12" s="20">
        <v>9054869.0303086638</v>
      </c>
      <c r="BR12" s="20">
        <v>22402967.290929854</v>
      </c>
      <c r="BS12" s="20">
        <v>43385826.784312129</v>
      </c>
      <c r="BT12" s="20">
        <v>73427361.776460648</v>
      </c>
      <c r="BU12" s="20">
        <v>113985278.39758617</v>
      </c>
      <c r="BV12" s="20">
        <v>166945648.94684768</v>
      </c>
      <c r="BW12" s="20">
        <v>234545037.44332707</v>
      </c>
    </row>
    <row r="13" spans="1:75" ht="15" thickBot="1">
      <c r="D13" s="49"/>
      <c r="E13" s="49"/>
      <c r="I13" s="8" t="s">
        <v>349</v>
      </c>
      <c r="J13" s="192">
        <v>5400</v>
      </c>
      <c r="K13" s="261">
        <v>76769555.659348488</v>
      </c>
      <c r="L13" s="261">
        <v>37699038.928697079</v>
      </c>
      <c r="M13" s="261">
        <v>24186031.061452836</v>
      </c>
      <c r="N13" s="261">
        <v>25021724.807073385</v>
      </c>
      <c r="O13" s="261">
        <v>14183877.92810154</v>
      </c>
      <c r="P13" s="261">
        <v>6095119.7036196589</v>
      </c>
      <c r="Q13" s="261">
        <v>1128572.6134859324</v>
      </c>
      <c r="R13" s="261">
        <v>0</v>
      </c>
      <c r="S13" s="261">
        <v>2253067.9630865455</v>
      </c>
      <c r="T13" s="261">
        <v>1910320.8917196393</v>
      </c>
      <c r="U13" s="261">
        <v>3397907.6235098243</v>
      </c>
      <c r="V13" s="261">
        <v>12143214.501604915</v>
      </c>
      <c r="W13" s="261">
        <v>20816007.813194811</v>
      </c>
      <c r="X13" s="261">
        <v>27624471.318304777</v>
      </c>
      <c r="Y13" s="261">
        <v>51047674.429114103</v>
      </c>
      <c r="Z13" s="261">
        <v>62353822.790790141</v>
      </c>
      <c r="AA13" s="261">
        <v>83472933.646492839</v>
      </c>
      <c r="AB13" s="261">
        <v>123003568.73835003</v>
      </c>
      <c r="AC13" s="261">
        <v>126410981.65136766</v>
      </c>
      <c r="AD13" s="261">
        <v>181976317.53461373</v>
      </c>
      <c r="AE13" s="261">
        <v>220992359.93880081</v>
      </c>
      <c r="AF13" s="261">
        <v>252135339.96186352</v>
      </c>
      <c r="AG13" s="261">
        <v>338852531.86739385</v>
      </c>
      <c r="AH13" s="261">
        <v>444687901.63291705</v>
      </c>
      <c r="AI13" s="261">
        <v>472208758.70854723</v>
      </c>
      <c r="AJ13" s="261">
        <v>572613167.38106012</v>
      </c>
      <c r="AK13" s="261">
        <v>619303510.15667641</v>
      </c>
      <c r="AN13" s="20" t="s">
        <v>167</v>
      </c>
      <c r="AO13" s="20">
        <v>117524641.43628943</v>
      </c>
      <c r="AP13" s="20">
        <v>388790852.72061872</v>
      </c>
      <c r="AQ13" s="20">
        <v>6402883.1983135939</v>
      </c>
      <c r="AR13" s="20">
        <v>2165734155.7050076</v>
      </c>
      <c r="AS13" s="20">
        <v>142195272.11510909</v>
      </c>
      <c r="AT13" s="20">
        <v>388790852.72061872</v>
      </c>
      <c r="AU13" s="20">
        <v>0</v>
      </c>
      <c r="AV13" s="20">
        <v>60562980.40735662</v>
      </c>
      <c r="AW13" s="20">
        <v>235409182.49780595</v>
      </c>
      <c r="AX13" s="20">
        <v>1144313815.0445776</v>
      </c>
      <c r="AY13" s="20">
        <v>25228467.653078914</v>
      </c>
      <c r="AZ13" s="20">
        <v>95843963.883111238</v>
      </c>
      <c r="BA13" s="20">
        <v>60562980.40735662</v>
      </c>
      <c r="BB13" s="20">
        <v>34706938.474769592</v>
      </c>
      <c r="BC13" s="20">
        <v>17688161.245626092</v>
      </c>
      <c r="BD13" s="20">
        <v>6984697.4596060514</v>
      </c>
      <c r="BE13" s="20">
        <v>1137876.2097543478</v>
      </c>
      <c r="BF13" s="20">
        <v>31356.132929325104</v>
      </c>
      <c r="BG13" s="20">
        <v>3417340.1543483734</v>
      </c>
      <c r="BH13" s="20">
        <v>10036306.38899684</v>
      </c>
      <c r="BI13" s="20">
        <v>19367940.978202581</v>
      </c>
      <c r="BJ13" s="20">
        <v>31080447.343692422</v>
      </c>
      <c r="BK13" s="20">
        <v>44674893.223680258</v>
      </c>
      <c r="BL13" s="20">
        <v>129134005.5406245</v>
      </c>
      <c r="BM13" s="20">
        <v>200943427.7035377</v>
      </c>
      <c r="BN13" s="20">
        <v>273729657.5457139</v>
      </c>
      <c r="BO13" s="20">
        <v>363444495.93139195</v>
      </c>
      <c r="BP13" s="20">
        <v>472208758.70854723</v>
      </c>
      <c r="BQ13" s="20">
        <v>601699836.13770616</v>
      </c>
      <c r="BR13" s="20">
        <v>754528353.76330674</v>
      </c>
      <c r="BS13" s="20">
        <v>934382665.84649861</v>
      </c>
      <c r="BT13" s="20">
        <v>1144313815.0445776</v>
      </c>
      <c r="BU13" s="20">
        <v>1387229111.6645656</v>
      </c>
      <c r="BV13" s="20">
        <v>1667042287.0687871</v>
      </c>
      <c r="BW13" s="20">
        <v>1988177843.4861331</v>
      </c>
    </row>
    <row r="14" spans="1:75" ht="15" thickBot="1">
      <c r="A14" s="24"/>
      <c r="D14" s="49"/>
      <c r="E14" s="49"/>
      <c r="I14" s="8" t="s">
        <v>116</v>
      </c>
      <c r="J14" s="192">
        <v>5700</v>
      </c>
      <c r="K14" s="261">
        <v>89288904.914590955</v>
      </c>
      <c r="L14" s="261">
        <v>48105945.828560978</v>
      </c>
      <c r="M14" s="261">
        <v>33386617.579636127</v>
      </c>
      <c r="N14" s="261">
        <v>34396235.208437115</v>
      </c>
      <c r="O14" s="261">
        <v>22104607.855262041</v>
      </c>
      <c r="P14" s="261">
        <v>11879579.454932213</v>
      </c>
      <c r="Q14" s="261">
        <v>4542011.1225633621</v>
      </c>
      <c r="R14" s="261">
        <v>452891.46948707104</v>
      </c>
      <c r="S14" s="261">
        <v>0</v>
      </c>
      <c r="T14" s="261">
        <v>0</v>
      </c>
      <c r="U14" s="261">
        <v>403834.01652610302</v>
      </c>
      <c r="V14" s="261">
        <v>5034813.5641874075</v>
      </c>
      <c r="W14" s="261">
        <v>10515205.771029353</v>
      </c>
      <c r="X14" s="261">
        <v>15326026.778577566</v>
      </c>
      <c r="Y14" s="261">
        <v>32697487.125855327</v>
      </c>
      <c r="Z14" s="261">
        <v>42829974.691660702</v>
      </c>
      <c r="AA14" s="261">
        <v>58262829.886087179</v>
      </c>
      <c r="AB14" s="261">
        <v>90284235.616744518</v>
      </c>
      <c r="AC14" s="261">
        <v>93145684.8270998</v>
      </c>
      <c r="AD14" s="261">
        <v>139033787.86186874</v>
      </c>
      <c r="AE14" s="261">
        <v>171908523.00731933</v>
      </c>
      <c r="AF14" s="261">
        <v>198078625.21768975</v>
      </c>
      <c r="AG14" s="261">
        <v>272173018.10717094</v>
      </c>
      <c r="AH14" s="261">
        <v>363407253.16289413</v>
      </c>
      <c r="AI14" s="261">
        <v>388790852.72061872</v>
      </c>
      <c r="AJ14" s="261">
        <v>474476267.56410468</v>
      </c>
      <c r="AK14" s="261">
        <v>526684318.57233703</v>
      </c>
      <c r="AN14" s="20" t="s">
        <v>153</v>
      </c>
      <c r="AO14" s="20">
        <v>6754013.9748084545</v>
      </c>
      <c r="AP14" s="20">
        <v>90284235.616744518</v>
      </c>
      <c r="AQ14" s="20">
        <v>59249921.590882897</v>
      </c>
      <c r="AR14" s="20">
        <v>975283566.70192432</v>
      </c>
      <c r="AS14" s="20">
        <v>11803975.680834115</v>
      </c>
      <c r="AT14" s="20">
        <v>90284235.616744518</v>
      </c>
      <c r="AU14" s="20">
        <v>31138033.86315012</v>
      </c>
      <c r="AV14" s="20">
        <v>0</v>
      </c>
      <c r="AW14" s="20">
        <v>37169286.782207251</v>
      </c>
      <c r="AX14" s="20">
        <v>431908683.32719755</v>
      </c>
      <c r="AY14" s="20">
        <v>3924219.8599985838</v>
      </c>
      <c r="AZ14" s="20">
        <v>3207195.703374505</v>
      </c>
      <c r="BA14" s="20">
        <v>0</v>
      </c>
      <c r="BB14" s="20">
        <v>1593677.4002235532</v>
      </c>
      <c r="BC14" s="20">
        <v>7004467.8769687414</v>
      </c>
      <c r="BD14" s="20">
        <v>14971320.361018538</v>
      </c>
      <c r="BE14" s="20">
        <v>25203172.782636285</v>
      </c>
      <c r="BF14" s="20">
        <v>37582820.268799961</v>
      </c>
      <c r="BG14" s="20">
        <v>51734847.692587256</v>
      </c>
      <c r="BH14" s="20">
        <v>67063354.670195043</v>
      </c>
      <c r="BI14" s="20">
        <v>83480426.772873878</v>
      </c>
      <c r="BJ14" s="20">
        <v>100737522.06397665</v>
      </c>
      <c r="BK14" s="20">
        <v>118630768.76353288</v>
      </c>
      <c r="BL14" s="20">
        <v>213180496.090518</v>
      </c>
      <c r="BM14" s="20">
        <v>26923135.471288741</v>
      </c>
      <c r="BN14" s="20">
        <v>49401448.845235884</v>
      </c>
      <c r="BO14" s="20">
        <v>80804218.538250685</v>
      </c>
      <c r="BP14" s="20">
        <v>123003568.73835003</v>
      </c>
      <c r="BQ14" s="20">
        <v>177322053.48457336</v>
      </c>
      <c r="BR14" s="20">
        <v>245279333.20368171</v>
      </c>
      <c r="BS14" s="20">
        <v>329248893.8458395</v>
      </c>
      <c r="BT14" s="20">
        <v>431908683.32719755</v>
      </c>
      <c r="BU14" s="20">
        <v>555496364.01265836</v>
      </c>
      <c r="BV14" s="20">
        <v>702704697.92395568</v>
      </c>
      <c r="BW14" s="20">
        <v>876911572.1941328</v>
      </c>
    </row>
    <row r="15" spans="1:75" ht="15" thickBot="1">
      <c r="D15" s="49"/>
      <c r="E15" s="49"/>
      <c r="I15" s="8" t="s">
        <v>138</v>
      </c>
      <c r="J15" s="192">
        <v>5700</v>
      </c>
      <c r="K15" s="261">
        <v>89288904.914590955</v>
      </c>
      <c r="L15" s="261">
        <v>48105945.828560978</v>
      </c>
      <c r="M15" s="261">
        <v>33386617.579636127</v>
      </c>
      <c r="N15" s="261">
        <v>34396235.208437115</v>
      </c>
      <c r="O15" s="261">
        <v>22104607.855262041</v>
      </c>
      <c r="P15" s="261">
        <v>11879579.454932213</v>
      </c>
      <c r="Q15" s="261">
        <v>4542011.1225633621</v>
      </c>
      <c r="R15" s="261">
        <v>452891.46948707104</v>
      </c>
      <c r="S15" s="261">
        <v>0</v>
      </c>
      <c r="T15" s="261">
        <v>0</v>
      </c>
      <c r="U15" s="261">
        <v>403834.01652610302</v>
      </c>
      <c r="V15" s="261">
        <v>5034813.5641874075</v>
      </c>
      <c r="W15" s="261">
        <v>10515205.771029353</v>
      </c>
      <c r="X15" s="261">
        <v>15326026.778577566</v>
      </c>
      <c r="Y15" s="261">
        <v>32697487.125855327</v>
      </c>
      <c r="Z15" s="261">
        <v>42829974.691660702</v>
      </c>
      <c r="AA15" s="261">
        <v>58262829.886087179</v>
      </c>
      <c r="AB15" s="261">
        <v>90284235.616744518</v>
      </c>
      <c r="AC15" s="261">
        <v>93145684.8270998</v>
      </c>
      <c r="AD15" s="261">
        <v>139033787.86186874</v>
      </c>
      <c r="AE15" s="261">
        <v>171908523.00731933</v>
      </c>
      <c r="AF15" s="261">
        <v>198078625.21768975</v>
      </c>
      <c r="AG15" s="261">
        <v>272173018.10717094</v>
      </c>
      <c r="AH15" s="261">
        <v>363407253.16289413</v>
      </c>
      <c r="AI15" s="261">
        <v>388790852.72061872</v>
      </c>
      <c r="AJ15" s="261">
        <v>474476267.56410468</v>
      </c>
      <c r="AK15" s="261">
        <v>526684318.57233703</v>
      </c>
      <c r="AN15" s="20" t="s">
        <v>145</v>
      </c>
      <c r="AO15" s="20">
        <v>5582660.3520094752</v>
      </c>
      <c r="AP15" s="20">
        <v>10515205.771029353</v>
      </c>
      <c r="AQ15" s="20">
        <v>117623129.07645786</v>
      </c>
      <c r="AR15" s="20">
        <v>464906703.78640944</v>
      </c>
      <c r="AS15" s="20">
        <v>2825068.4094306827</v>
      </c>
      <c r="AT15" s="20">
        <v>10515205.771029353</v>
      </c>
      <c r="AU15" s="20">
        <v>82589260.539143264</v>
      </c>
      <c r="AV15" s="20">
        <v>18364452.247542322</v>
      </c>
      <c r="AW15" s="20">
        <v>0</v>
      </c>
      <c r="AX15" s="20">
        <v>160060264.75041085</v>
      </c>
      <c r="AY15" s="20">
        <v>36442893.29162854</v>
      </c>
      <c r="AZ15" s="20">
        <v>9138611.552741766</v>
      </c>
      <c r="BA15" s="20">
        <v>18364452.247542322</v>
      </c>
      <c r="BB15" s="20">
        <v>29895747.278440893</v>
      </c>
      <c r="BC15" s="20">
        <v>43438176.672919154</v>
      </c>
      <c r="BD15" s="20">
        <v>58396724.994617641</v>
      </c>
      <c r="BE15" s="20">
        <v>74308540.599890351</v>
      </c>
      <c r="BF15" s="20">
        <v>91078064.801060677</v>
      </c>
      <c r="BG15" s="20">
        <v>108622473.06170285</v>
      </c>
      <c r="BH15" s="20">
        <v>126719757.57290334</v>
      </c>
      <c r="BI15" s="20">
        <v>145205787.23373193</v>
      </c>
      <c r="BJ15" s="20">
        <v>164022132.30379409</v>
      </c>
      <c r="BK15" s="20">
        <v>183076962.03372806</v>
      </c>
      <c r="BL15" s="20">
        <v>280091305.94959491</v>
      </c>
      <c r="BM15" s="20">
        <v>63044.58623790741</v>
      </c>
      <c r="BN15" s="20">
        <v>1255423.6409568191</v>
      </c>
      <c r="BO15" s="20">
        <v>7907499.9224926829</v>
      </c>
      <c r="BP15" s="20">
        <v>20816007.813194811</v>
      </c>
      <c r="BQ15" s="20">
        <v>40933529.727968574</v>
      </c>
      <c r="BR15" s="20">
        <v>69672832.028595746</v>
      </c>
      <c r="BS15" s="20">
        <v>108836944.74864167</v>
      </c>
      <c r="BT15" s="20">
        <v>160060264.75041085</v>
      </c>
      <c r="BU15" s="20">
        <v>225168917.59073204</v>
      </c>
      <c r="BV15" s="20">
        <v>306509210.66873056</v>
      </c>
      <c r="BW15" s="20">
        <v>406755227.71134001</v>
      </c>
    </row>
    <row r="16" spans="1:75" ht="15" thickBot="1">
      <c r="D16" s="49"/>
      <c r="I16" s="8" t="s">
        <v>350</v>
      </c>
      <c r="J16" s="192">
        <v>5800</v>
      </c>
      <c r="K16" s="261">
        <v>93555163.032107294</v>
      </c>
      <c r="L16" s="261">
        <v>51737972.105190784</v>
      </c>
      <c r="M16" s="261">
        <v>36679197.128221124</v>
      </c>
      <c r="N16" s="261">
        <v>37699038.928697079</v>
      </c>
      <c r="O16" s="261">
        <v>25021724.807073414</v>
      </c>
      <c r="P16" s="261">
        <v>14183877.92810154</v>
      </c>
      <c r="Q16" s="261">
        <v>6095119.7036196589</v>
      </c>
      <c r="R16" s="261">
        <v>1128572.6134859324</v>
      </c>
      <c r="S16" s="261">
        <v>219588.49629890919</v>
      </c>
      <c r="T16" s="261">
        <v>44064.514299571514</v>
      </c>
      <c r="U16" s="261">
        <v>0</v>
      </c>
      <c r="V16" s="261">
        <v>3397907.6235098243</v>
      </c>
      <c r="W16" s="261">
        <v>7907499.9224926829</v>
      </c>
      <c r="X16" s="261">
        <v>12143214.501604915</v>
      </c>
      <c r="Y16" s="261">
        <v>27624471.318304777</v>
      </c>
      <c r="Z16" s="261">
        <v>37165533.542442799</v>
      </c>
      <c r="AA16" s="261">
        <v>51047674.429114103</v>
      </c>
      <c r="AB16" s="261">
        <v>80804218.538250685</v>
      </c>
      <c r="AC16" s="261">
        <v>83472933.646492839</v>
      </c>
      <c r="AD16" s="261">
        <v>126410981.65136766</v>
      </c>
      <c r="AE16" s="261">
        <v>157315913.26710916</v>
      </c>
      <c r="AF16" s="261">
        <v>181976317.53461373</v>
      </c>
      <c r="AG16" s="261">
        <v>252135339.96186352</v>
      </c>
      <c r="AH16" s="261">
        <v>338852531.86739385</v>
      </c>
      <c r="AI16" s="261">
        <v>363444495.93139195</v>
      </c>
      <c r="AJ16" s="261">
        <v>444687901.63291705</v>
      </c>
      <c r="AK16" s="261">
        <v>498068229.38344324</v>
      </c>
      <c r="AN16" s="20" t="s">
        <v>126</v>
      </c>
      <c r="AO16" s="20">
        <v>91392600.615005463</v>
      </c>
      <c r="AP16" s="20">
        <v>33386617.579636127</v>
      </c>
      <c r="AQ16" s="20">
        <v>241547979.99192026</v>
      </c>
      <c r="AR16" s="20">
        <v>39930164.544457346</v>
      </c>
      <c r="AS16" s="20">
        <v>82842985.226314157</v>
      </c>
      <c r="AT16" s="20">
        <v>33386617.579636127</v>
      </c>
      <c r="AU16" s="20">
        <v>202809865.10751626</v>
      </c>
      <c r="AV16" s="20">
        <v>118012661.7550768</v>
      </c>
      <c r="AW16" s="20">
        <v>58454161.122569531</v>
      </c>
      <c r="AX16" s="20">
        <v>0</v>
      </c>
      <c r="AY16" s="20">
        <v>145700320.27636066</v>
      </c>
      <c r="AZ16" s="20">
        <v>100119041.1508179</v>
      </c>
      <c r="BA16" s="20">
        <v>118012661.7550768</v>
      </c>
      <c r="BB16" s="20">
        <v>136371195.98547015</v>
      </c>
      <c r="BC16" s="20">
        <v>155105160.24548551</v>
      </c>
      <c r="BD16" s="20">
        <v>174071505.19052652</v>
      </c>
      <c r="BE16" s="20">
        <v>193195134.16562882</v>
      </c>
      <c r="BF16" s="20">
        <v>212456674.56177536</v>
      </c>
      <c r="BG16" s="20">
        <v>231832357.28244063</v>
      </c>
      <c r="BH16" s="20">
        <v>251276631.44276729</v>
      </c>
      <c r="BI16" s="20">
        <v>270771648.42198956</v>
      </c>
      <c r="BJ16" s="20">
        <v>290304115.54597962</v>
      </c>
      <c r="BK16" s="20">
        <v>309861223.25891006</v>
      </c>
      <c r="BL16" s="20">
        <v>407798174.90580463</v>
      </c>
      <c r="BM16" s="20">
        <v>66348415.152828783</v>
      </c>
      <c r="BN16" s="20">
        <v>50846732.685260803</v>
      </c>
      <c r="BO16" s="20">
        <v>36679197.128221124</v>
      </c>
      <c r="BP16" s="20">
        <v>24186031.061452836</v>
      </c>
      <c r="BQ16" s="20">
        <v>13712490.948161155</v>
      </c>
      <c r="BR16" s="20">
        <v>5740941.7665710747</v>
      </c>
      <c r="BS16" s="20">
        <v>940286.60910317302</v>
      </c>
      <c r="BT16" s="20">
        <v>0</v>
      </c>
      <c r="BU16" s="20">
        <v>3672910.338752538</v>
      </c>
      <c r="BV16" s="20">
        <v>12935884.481504232</v>
      </c>
      <c r="BW16" s="20">
        <v>28961224.919632107</v>
      </c>
    </row>
    <row r="17" spans="4:75" ht="15" thickBot="1">
      <c r="D17" s="49"/>
      <c r="I17" s="8" t="s">
        <v>351</v>
      </c>
      <c r="J17" s="192">
        <v>6200</v>
      </c>
      <c r="K17" s="261">
        <v>111031911.59968626</v>
      </c>
      <c r="L17" s="261">
        <v>67053341.47450754</v>
      </c>
      <c r="M17" s="261">
        <v>50846732.685260803</v>
      </c>
      <c r="N17" s="261">
        <v>51737972.105190784</v>
      </c>
      <c r="O17" s="261">
        <v>37699038.928697109</v>
      </c>
      <c r="P17" s="261">
        <v>25021724.807073414</v>
      </c>
      <c r="Q17" s="261">
        <v>14183877.92810154</v>
      </c>
      <c r="R17" s="261">
        <v>6095119.7036196589</v>
      </c>
      <c r="S17" s="261">
        <v>1425004.2699157</v>
      </c>
      <c r="T17" s="261">
        <v>2458927.7708655</v>
      </c>
      <c r="U17" s="261">
        <v>1128572.6134859324</v>
      </c>
      <c r="V17" s="261">
        <v>0</v>
      </c>
      <c r="W17" s="261">
        <v>1255423.6409568191</v>
      </c>
      <c r="X17" s="261">
        <v>3397907.6235098243</v>
      </c>
      <c r="Y17" s="261">
        <v>12143214.501604915</v>
      </c>
      <c r="Z17" s="261">
        <v>18856884.617435992</v>
      </c>
      <c r="AA17" s="261">
        <v>27624471.318304777</v>
      </c>
      <c r="AB17" s="261">
        <v>49401448.845235884</v>
      </c>
      <c r="AC17" s="261">
        <v>51047674.429114103</v>
      </c>
      <c r="AD17" s="261">
        <v>83472933.646492839</v>
      </c>
      <c r="AE17" s="261">
        <v>107216619.05240798</v>
      </c>
      <c r="AF17" s="261">
        <v>126410981.65136766</v>
      </c>
      <c r="AG17" s="261">
        <v>181976317.53461373</v>
      </c>
      <c r="AH17" s="261">
        <v>252135339.96186352</v>
      </c>
      <c r="AI17" s="261">
        <v>273729657.5457139</v>
      </c>
      <c r="AJ17" s="261">
        <v>338852531.86739385</v>
      </c>
      <c r="AK17" s="261">
        <v>395075435.62027752</v>
      </c>
      <c r="AN17" s="20" t="s">
        <v>159</v>
      </c>
      <c r="AO17" s="20">
        <v>29696413.873303652</v>
      </c>
      <c r="AP17" s="20">
        <v>171908523.00731933</v>
      </c>
      <c r="AQ17" s="20">
        <v>35134712.473199546</v>
      </c>
      <c r="AR17" s="20">
        <v>1380236274.3779781</v>
      </c>
      <c r="AS17" s="20">
        <v>40723107.754030287</v>
      </c>
      <c r="AT17" s="20">
        <v>171908523.00731933</v>
      </c>
      <c r="AU17" s="20">
        <v>12899553.967441201</v>
      </c>
      <c r="AV17" s="20">
        <v>7892506.9073457122</v>
      </c>
      <c r="AW17" s="20">
        <v>86789302.488841772</v>
      </c>
      <c r="AX17" s="20">
        <v>654113458.75037789</v>
      </c>
      <c r="AY17" s="20">
        <v>0</v>
      </c>
      <c r="AZ17" s="20">
        <v>20641719.157421589</v>
      </c>
      <c r="BA17" s="20">
        <v>7892506.9073457122</v>
      </c>
      <c r="BB17" s="20">
        <v>1199613.5108757019</v>
      </c>
      <c r="BC17" s="20">
        <v>71103.891781926155</v>
      </c>
      <c r="BD17" s="20">
        <v>3043194.1033995748</v>
      </c>
      <c r="BE17" s="20">
        <v>8927858.7899609804</v>
      </c>
      <c r="BF17" s="20">
        <v>17546617.313394904</v>
      </c>
      <c r="BG17" s="20">
        <v>28741626.232147336</v>
      </c>
      <c r="BH17" s="20">
        <v>41876761.108664274</v>
      </c>
      <c r="BI17" s="20">
        <v>56456697.325572133</v>
      </c>
      <c r="BJ17" s="20">
        <v>72326862.552643657</v>
      </c>
      <c r="BK17" s="20">
        <v>89186830.427042961</v>
      </c>
      <c r="BL17" s="20">
        <v>181580951.33613396</v>
      </c>
      <c r="BM17" s="20">
        <v>69084740.827177525</v>
      </c>
      <c r="BN17" s="20">
        <v>107216619.05240798</v>
      </c>
      <c r="BO17" s="20">
        <v>157315913.26710916</v>
      </c>
      <c r="BP17" s="20">
        <v>220992359.93880081</v>
      </c>
      <c r="BQ17" s="20">
        <v>299826295.1454668</v>
      </c>
      <c r="BR17" s="20">
        <v>396271262.37529218</v>
      </c>
      <c r="BS17" s="20">
        <v>513475125.8348496</v>
      </c>
      <c r="BT17" s="20">
        <v>654113458.75037789</v>
      </c>
      <c r="BU17" s="20">
        <v>821117226.79446769</v>
      </c>
      <c r="BV17" s="20">
        <v>1018306201.2468891</v>
      </c>
      <c r="BW17" s="20">
        <v>1249977082.9944675</v>
      </c>
    </row>
    <row r="18" spans="4:75" ht="15" thickBot="1">
      <c r="D18" s="49"/>
      <c r="I18" s="8" t="s">
        <v>145</v>
      </c>
      <c r="J18" s="192">
        <v>6400</v>
      </c>
      <c r="K18" s="261">
        <v>119987399.69337845</v>
      </c>
      <c r="L18" s="261">
        <v>75150667.5108473</v>
      </c>
      <c r="M18" s="261">
        <v>58454161.122569531</v>
      </c>
      <c r="N18" s="261">
        <v>59242311.1891357</v>
      </c>
      <c r="O18" s="261">
        <v>44554638.880987346</v>
      </c>
      <c r="P18" s="261">
        <v>31178219.537085831</v>
      </c>
      <c r="Q18" s="261">
        <v>19314075.124167204</v>
      </c>
      <c r="R18" s="261">
        <v>9763940.0129771829</v>
      </c>
      <c r="S18" s="261">
        <v>3622711.3927305341</v>
      </c>
      <c r="T18" s="261">
        <v>5141143.4452690482</v>
      </c>
      <c r="U18" s="261">
        <v>3187927.1271387339</v>
      </c>
      <c r="V18" s="261">
        <v>32309.261217355728</v>
      </c>
      <c r="W18" s="261">
        <v>0</v>
      </c>
      <c r="X18" s="261">
        <v>1097629.0070641637</v>
      </c>
      <c r="Y18" s="261">
        <v>7022244.7802478075</v>
      </c>
      <c r="Z18" s="261">
        <v>12364713.781120598</v>
      </c>
      <c r="AA18" s="261">
        <v>18954537.529473901</v>
      </c>
      <c r="AB18" s="261">
        <v>37169286.782207251</v>
      </c>
      <c r="AC18" s="261">
        <v>38281987.135589361</v>
      </c>
      <c r="AD18" s="261">
        <v>66057588.27735734</v>
      </c>
      <c r="AE18" s="261">
        <v>86789302.488841772</v>
      </c>
      <c r="AF18" s="261">
        <v>103502917.23016405</v>
      </c>
      <c r="AG18" s="261">
        <v>152481792.34132183</v>
      </c>
      <c r="AH18" s="261">
        <v>215120109.33314526</v>
      </c>
      <c r="AI18" s="261">
        <v>235409182.49780595</v>
      </c>
      <c r="AJ18" s="261">
        <v>293278406.38122129</v>
      </c>
      <c r="AK18" s="261">
        <v>350115762.69678605</v>
      </c>
      <c r="AN18" s="20" t="s">
        <v>353</v>
      </c>
      <c r="AO18" s="20">
        <v>1097629.0070641637</v>
      </c>
      <c r="AP18" s="20">
        <v>58262829.886087179</v>
      </c>
      <c r="AQ18" s="20">
        <v>75150667.51084733</v>
      </c>
      <c r="AR18" s="20">
        <v>813323644.73572731</v>
      </c>
      <c r="AS18" s="20">
        <v>3397907.6235098243</v>
      </c>
      <c r="AT18" s="20">
        <v>58262829.886087179</v>
      </c>
      <c r="AU18" s="20">
        <v>44554638.880987346</v>
      </c>
      <c r="AV18" s="20">
        <v>1128572.6134859324</v>
      </c>
      <c r="AW18" s="20">
        <v>18954537.529473901</v>
      </c>
      <c r="AX18" s="20">
        <v>338852531.86739385</v>
      </c>
      <c r="AY18" s="20">
        <v>9763940.0129771829</v>
      </c>
      <c r="AZ18" s="20">
        <v>0</v>
      </c>
      <c r="BA18" s="20">
        <v>1128572.6134859324</v>
      </c>
      <c r="BB18" s="20">
        <v>6095119.7036196589</v>
      </c>
      <c r="BC18" s="20">
        <v>14183877.92810154</v>
      </c>
      <c r="BD18" s="20">
        <v>25021724.807073414</v>
      </c>
      <c r="BE18" s="20">
        <v>37699038.928697109</v>
      </c>
      <c r="BF18" s="20">
        <v>51737972.105190814</v>
      </c>
      <c r="BG18" s="20">
        <v>67053341.47450757</v>
      </c>
      <c r="BH18" s="20">
        <v>83510846.900348425</v>
      </c>
      <c r="BI18" s="20">
        <v>100724419.89915538</v>
      </c>
      <c r="BJ18" s="20">
        <v>118553159.35210562</v>
      </c>
      <c r="BK18" s="20">
        <v>136881869.1213243</v>
      </c>
      <c r="BL18" s="20">
        <v>232398700.01574838</v>
      </c>
      <c r="BM18" s="20">
        <v>12143214.501604915</v>
      </c>
      <c r="BN18" s="20">
        <v>27624471.318304777</v>
      </c>
      <c r="BO18" s="20">
        <v>51047674.429114103</v>
      </c>
      <c r="BP18" s="20">
        <v>83472933.646492839</v>
      </c>
      <c r="BQ18" s="20">
        <v>126410981.65136766</v>
      </c>
      <c r="BR18" s="20">
        <v>181976317.53461373</v>
      </c>
      <c r="BS18" s="20">
        <v>252135339.96186352</v>
      </c>
      <c r="BT18" s="20">
        <v>338852531.86739385</v>
      </c>
      <c r="BU18" s="20">
        <v>444687901.63291705</v>
      </c>
      <c r="BV18" s="20">
        <v>572613167.38106024</v>
      </c>
      <c r="BW18" s="20">
        <v>725966510.94528103</v>
      </c>
    </row>
    <row r="19" spans="4:75" ht="15" thickBot="1">
      <c r="D19" s="49"/>
      <c r="I19" s="8" t="s">
        <v>352</v>
      </c>
      <c r="J19" s="192">
        <v>6600</v>
      </c>
      <c r="K19" s="261">
        <v>129064616.49226826</v>
      </c>
      <c r="L19" s="261">
        <v>83510846.900348395</v>
      </c>
      <c r="M19" s="261">
        <v>66348415.152828783</v>
      </c>
      <c r="N19" s="261">
        <v>67053341.47450754</v>
      </c>
      <c r="O19" s="261">
        <v>51737972.105190814</v>
      </c>
      <c r="P19" s="261">
        <v>37699038.928697109</v>
      </c>
      <c r="Q19" s="261">
        <v>25021724.807073414</v>
      </c>
      <c r="R19" s="261">
        <v>14183877.92810154</v>
      </c>
      <c r="S19" s="261">
        <v>6633201.6600589156</v>
      </c>
      <c r="T19" s="261">
        <v>8623561.6313052177</v>
      </c>
      <c r="U19" s="261">
        <v>6095119.7036196589</v>
      </c>
      <c r="V19" s="261">
        <v>1128572.6134859324</v>
      </c>
      <c r="W19" s="261">
        <v>63044.58623790741</v>
      </c>
      <c r="X19" s="261">
        <v>0</v>
      </c>
      <c r="Y19" s="261">
        <v>3397907.6235098243</v>
      </c>
      <c r="Z19" s="261">
        <v>7444654.6655527353</v>
      </c>
      <c r="AA19" s="261">
        <v>12143214.501604915</v>
      </c>
      <c r="AB19" s="261">
        <v>26923135.471288741</v>
      </c>
      <c r="AC19" s="261">
        <v>27624471.318304777</v>
      </c>
      <c r="AD19" s="261">
        <v>51047674.429114103</v>
      </c>
      <c r="AE19" s="261">
        <v>69084740.827177525</v>
      </c>
      <c r="AF19" s="261">
        <v>83472933.646492839</v>
      </c>
      <c r="AG19" s="261">
        <v>126410981.65136766</v>
      </c>
      <c r="AH19" s="261">
        <v>181976317.53461373</v>
      </c>
      <c r="AI19" s="261">
        <v>200943427.7035377</v>
      </c>
      <c r="AJ19" s="261">
        <v>252135339.96186352</v>
      </c>
      <c r="AK19" s="261">
        <v>309142727.67233527</v>
      </c>
      <c r="AN19" s="20" t="s">
        <v>354</v>
      </c>
      <c r="AO19" s="20">
        <v>7022244.7802478075</v>
      </c>
      <c r="AP19" s="20">
        <v>93145684.8270998</v>
      </c>
      <c r="AQ19" s="20">
        <v>59242311.18913573</v>
      </c>
      <c r="AR19" s="20">
        <v>1011847466.2588427</v>
      </c>
      <c r="AS19" s="20">
        <v>12143214.501604915</v>
      </c>
      <c r="AT19" s="20">
        <v>93145684.8270998</v>
      </c>
      <c r="AU19" s="20">
        <v>31178219.537085831</v>
      </c>
      <c r="AV19" s="20">
        <v>0</v>
      </c>
      <c r="AW19" s="20">
        <v>38281987.135589361</v>
      </c>
      <c r="AX19" s="20">
        <v>444687901.63291705</v>
      </c>
      <c r="AY19" s="20">
        <v>3187927.1271387339</v>
      </c>
      <c r="AZ19" s="20">
        <v>3397907.6235098243</v>
      </c>
      <c r="BA19" s="20">
        <v>0</v>
      </c>
      <c r="BB19" s="20">
        <v>1128572.6134859324</v>
      </c>
      <c r="BC19" s="20">
        <v>6095119.7036196589</v>
      </c>
      <c r="BD19" s="20">
        <v>14183877.92810154</v>
      </c>
      <c r="BE19" s="20">
        <v>25021724.807073414</v>
      </c>
      <c r="BF19" s="20">
        <v>37699038.928697109</v>
      </c>
      <c r="BG19" s="20">
        <v>51737972.105190814</v>
      </c>
      <c r="BH19" s="20">
        <v>67053341.47450757</v>
      </c>
      <c r="BI19" s="20">
        <v>83510846.900348425</v>
      </c>
      <c r="BJ19" s="20">
        <v>100724419.89915538</v>
      </c>
      <c r="BK19" s="20">
        <v>118553159.35210562</v>
      </c>
      <c r="BL19" s="20">
        <v>213002972.30691195</v>
      </c>
      <c r="BM19" s="20">
        <v>27624471.318304777</v>
      </c>
      <c r="BN19" s="20">
        <v>51047674.429114103</v>
      </c>
      <c r="BO19" s="20">
        <v>83472933.646492839</v>
      </c>
      <c r="BP19" s="20">
        <v>126410981.65136766</v>
      </c>
      <c r="BQ19" s="20">
        <v>181976317.53461373</v>
      </c>
      <c r="BR19" s="20">
        <v>252135339.96186352</v>
      </c>
      <c r="BS19" s="20">
        <v>338852531.86739385</v>
      </c>
      <c r="BT19" s="20">
        <v>444687901.63291705</v>
      </c>
      <c r="BU19" s="20">
        <v>572613167.38106024</v>
      </c>
      <c r="BV19" s="20">
        <v>725966510.94528103</v>
      </c>
      <c r="BW19" s="20">
        <v>908441126.16097116</v>
      </c>
    </row>
    <row r="20" spans="4:75" ht="15" thickBot="1">
      <c r="D20" s="49"/>
      <c r="I20" s="8" t="s">
        <v>115</v>
      </c>
      <c r="J20" s="192">
        <v>7000</v>
      </c>
      <c r="K20" s="261">
        <v>147501301.79411215</v>
      </c>
      <c r="L20" s="261">
        <v>100724419.89915535</v>
      </c>
      <c r="M20" s="261">
        <v>82842985.226314157</v>
      </c>
      <c r="N20" s="261">
        <v>83510846.900348395</v>
      </c>
      <c r="O20" s="261">
        <v>67053341.47450757</v>
      </c>
      <c r="P20" s="261">
        <v>51737972.105190814</v>
      </c>
      <c r="Q20" s="261">
        <v>37699038.928697109</v>
      </c>
      <c r="R20" s="261">
        <v>25021724.807073414</v>
      </c>
      <c r="S20" s="261">
        <v>14642584.572706521</v>
      </c>
      <c r="T20" s="261">
        <v>17615890.948873043</v>
      </c>
      <c r="U20" s="261">
        <v>14183877.92810154</v>
      </c>
      <c r="V20" s="261">
        <v>6095119.7036196589</v>
      </c>
      <c r="W20" s="261">
        <v>2825068.4094306827</v>
      </c>
      <c r="X20" s="261">
        <v>1128572.6134859324</v>
      </c>
      <c r="Y20" s="261">
        <v>0</v>
      </c>
      <c r="Z20" s="261">
        <v>1311980.3698880076</v>
      </c>
      <c r="AA20" s="261">
        <v>3397907.6235098243</v>
      </c>
      <c r="AB20" s="261">
        <v>11803975.680834115</v>
      </c>
      <c r="AC20" s="261">
        <v>12143214.501604915</v>
      </c>
      <c r="AD20" s="261">
        <v>27624471.318304777</v>
      </c>
      <c r="AE20" s="261">
        <v>40723107.754030287</v>
      </c>
      <c r="AF20" s="261">
        <v>51047674.429114103</v>
      </c>
      <c r="AG20" s="261">
        <v>83472933.646492839</v>
      </c>
      <c r="AH20" s="261">
        <v>126410981.65136766</v>
      </c>
      <c r="AI20" s="261">
        <v>142195272.11510909</v>
      </c>
      <c r="AJ20" s="261">
        <v>181976317.53461373</v>
      </c>
      <c r="AK20" s="261">
        <v>237241237.0292449</v>
      </c>
      <c r="AN20" s="20" t="s">
        <v>355</v>
      </c>
      <c r="AO20" s="20">
        <v>18954537.529473901</v>
      </c>
      <c r="AP20" s="20">
        <v>139033787.86186874</v>
      </c>
      <c r="AQ20" s="20">
        <v>44554638.880987346</v>
      </c>
      <c r="AR20" s="20">
        <v>1246302201.8407121</v>
      </c>
      <c r="AS20" s="20">
        <v>27624471.318304777</v>
      </c>
      <c r="AT20" s="20">
        <v>139033787.86186874</v>
      </c>
      <c r="AU20" s="20">
        <v>19314075.124167204</v>
      </c>
      <c r="AV20" s="20">
        <v>3397907.6235098243</v>
      </c>
      <c r="AW20" s="20">
        <v>66057588.27735734</v>
      </c>
      <c r="AX20" s="20">
        <v>572613167.38106024</v>
      </c>
      <c r="AY20" s="20">
        <v>32309.261217355728</v>
      </c>
      <c r="AZ20" s="20">
        <v>12143214.501604915</v>
      </c>
      <c r="BA20" s="20">
        <v>3397907.6235098243</v>
      </c>
      <c r="BB20" s="20">
        <v>0</v>
      </c>
      <c r="BC20" s="20">
        <v>1128572.6134859324</v>
      </c>
      <c r="BD20" s="20">
        <v>6095119.7036196589</v>
      </c>
      <c r="BE20" s="20">
        <v>14183877.92810154</v>
      </c>
      <c r="BF20" s="20">
        <v>25021724.807073414</v>
      </c>
      <c r="BG20" s="20">
        <v>37699038.928697109</v>
      </c>
      <c r="BH20" s="20">
        <v>51737972.105190814</v>
      </c>
      <c r="BI20" s="20">
        <v>67053341.47450757</v>
      </c>
      <c r="BJ20" s="20">
        <v>83510846.900348425</v>
      </c>
      <c r="BK20" s="20">
        <v>100724419.89915538</v>
      </c>
      <c r="BL20" s="20">
        <v>193704636.4452219</v>
      </c>
      <c r="BM20" s="20">
        <v>51047674.429114103</v>
      </c>
      <c r="BN20" s="20">
        <v>83472933.646492839</v>
      </c>
      <c r="BO20" s="20">
        <v>126410981.65136766</v>
      </c>
      <c r="BP20" s="20">
        <v>181976317.53461373</v>
      </c>
      <c r="BQ20" s="20">
        <v>252135339.96186352</v>
      </c>
      <c r="BR20" s="20">
        <v>338852531.86739385</v>
      </c>
      <c r="BS20" s="20">
        <v>444687901.63291705</v>
      </c>
      <c r="BT20" s="20">
        <v>572613167.38106024</v>
      </c>
      <c r="BU20" s="20">
        <v>725966510.94528103</v>
      </c>
      <c r="BV20" s="20">
        <v>908441126.16097116</v>
      </c>
      <c r="BW20" s="20">
        <v>1124185975.8796682</v>
      </c>
    </row>
    <row r="21" spans="4:75" ht="15" thickBot="1">
      <c r="I21" s="8" t="s">
        <v>118</v>
      </c>
      <c r="J21" s="192">
        <v>7200</v>
      </c>
      <c r="K21" s="261">
        <v>156831512.78046495</v>
      </c>
      <c r="L21" s="261">
        <v>109566361.03188786</v>
      </c>
      <c r="M21" s="261">
        <v>91392600.615005463</v>
      </c>
      <c r="N21" s="261">
        <v>92041529.253148884</v>
      </c>
      <c r="O21" s="261">
        <v>75150667.51084733</v>
      </c>
      <c r="P21" s="261">
        <v>59242311.18913573</v>
      </c>
      <c r="Q21" s="261">
        <v>44554638.880987346</v>
      </c>
      <c r="R21" s="261">
        <v>31178219.537085831</v>
      </c>
      <c r="S21" s="261">
        <v>19456338.813437521</v>
      </c>
      <c r="T21" s="261">
        <v>23009534.492124081</v>
      </c>
      <c r="U21" s="261">
        <v>19314075.124167204</v>
      </c>
      <c r="V21" s="261">
        <v>9763940.0129771829</v>
      </c>
      <c r="W21" s="261">
        <v>5582660.3520094752</v>
      </c>
      <c r="X21" s="261">
        <v>3187927.1271387339</v>
      </c>
      <c r="Y21" s="261">
        <v>32309.261217355728</v>
      </c>
      <c r="Z21" s="261">
        <v>0</v>
      </c>
      <c r="AA21" s="261">
        <v>1097629.0070641637</v>
      </c>
      <c r="AB21" s="261">
        <v>6754013.9748084545</v>
      </c>
      <c r="AC21" s="261">
        <v>7022244.7802478075</v>
      </c>
      <c r="AD21" s="261">
        <v>18954537.529473901</v>
      </c>
      <c r="AE21" s="261">
        <v>29696413.873303652</v>
      </c>
      <c r="AF21" s="261">
        <v>38281987.135589361</v>
      </c>
      <c r="AG21" s="261">
        <v>66057588.27735734</v>
      </c>
      <c r="AH21" s="261">
        <v>103502917.23016405</v>
      </c>
      <c r="AI21" s="261">
        <v>117524641.43628943</v>
      </c>
      <c r="AJ21" s="261">
        <v>152481792.34132183</v>
      </c>
      <c r="AK21" s="261">
        <v>205486143.45582306</v>
      </c>
      <c r="AN21" s="20" t="s">
        <v>356</v>
      </c>
      <c r="AO21" s="20">
        <v>38281987.135589361</v>
      </c>
      <c r="AP21" s="20">
        <v>198078625.21768975</v>
      </c>
      <c r="AQ21" s="20">
        <v>31178219.537085831</v>
      </c>
      <c r="AR21" s="20">
        <v>1523725335.7343581</v>
      </c>
      <c r="AS21" s="20">
        <v>51047674.429114103</v>
      </c>
      <c r="AT21" s="20">
        <v>198078625.21768975</v>
      </c>
      <c r="AU21" s="20">
        <v>9763940.0129771829</v>
      </c>
      <c r="AV21" s="20">
        <v>12143214.501604915</v>
      </c>
      <c r="AW21" s="20">
        <v>103502917.23016405</v>
      </c>
      <c r="AX21" s="20">
        <v>725966510.94528103</v>
      </c>
      <c r="AY21" s="20">
        <v>1097629.0070641637</v>
      </c>
      <c r="AZ21" s="20">
        <v>27624471.318304777</v>
      </c>
      <c r="BA21" s="20">
        <v>12143214.501604915</v>
      </c>
      <c r="BB21" s="20">
        <v>3397907.6235098243</v>
      </c>
      <c r="BC21" s="20">
        <v>0</v>
      </c>
      <c r="BD21" s="20">
        <v>1128572.6134859324</v>
      </c>
      <c r="BE21" s="20">
        <v>6095119.7036196589</v>
      </c>
      <c r="BF21" s="20">
        <v>14183877.92810154</v>
      </c>
      <c r="BG21" s="20">
        <v>25021724.807073414</v>
      </c>
      <c r="BH21" s="20">
        <v>37699038.928697109</v>
      </c>
      <c r="BI21" s="20">
        <v>51737972.105190754</v>
      </c>
      <c r="BJ21" s="20">
        <v>67053341.47450757</v>
      </c>
      <c r="BK21" s="20">
        <v>83510846.900348425</v>
      </c>
      <c r="BL21" s="20">
        <v>174544666.10456789</v>
      </c>
      <c r="BM21" s="20">
        <v>83472933.646492839</v>
      </c>
      <c r="BN21" s="20">
        <v>126410981.65136766</v>
      </c>
      <c r="BO21" s="20">
        <v>181976317.53461373</v>
      </c>
      <c r="BP21" s="20">
        <v>252135339.96186352</v>
      </c>
      <c r="BQ21" s="20">
        <v>338852531.86739385</v>
      </c>
      <c r="BR21" s="20">
        <v>444687901.63291705</v>
      </c>
      <c r="BS21" s="20">
        <v>572613167.38106012</v>
      </c>
      <c r="BT21" s="20">
        <v>725966510.94528103</v>
      </c>
      <c r="BU21" s="20">
        <v>908441126.16097116</v>
      </c>
      <c r="BV21" s="20">
        <v>1124185975.8796682</v>
      </c>
      <c r="BW21" s="20">
        <v>1379131023.1384554</v>
      </c>
    </row>
    <row r="22" spans="4:75" ht="15" thickBot="1">
      <c r="I22" s="8" t="s">
        <v>353</v>
      </c>
      <c r="J22" s="192">
        <v>7400</v>
      </c>
      <c r="K22" s="261">
        <v>166225813.62300259</v>
      </c>
      <c r="L22" s="261">
        <v>118553159.35210559</v>
      </c>
      <c r="M22" s="261">
        <v>100119041.1508179</v>
      </c>
      <c r="N22" s="261">
        <v>100724419.89915535</v>
      </c>
      <c r="O22" s="261">
        <v>83510846.900348425</v>
      </c>
      <c r="P22" s="261">
        <v>67053341.47450757</v>
      </c>
      <c r="Q22" s="261">
        <v>51737972.105190814</v>
      </c>
      <c r="R22" s="261">
        <v>37699038.928697109</v>
      </c>
      <c r="S22" s="261">
        <v>24763445.283752739</v>
      </c>
      <c r="T22" s="261">
        <v>28942472.075032115</v>
      </c>
      <c r="U22" s="261">
        <v>25021724.807073414</v>
      </c>
      <c r="V22" s="261">
        <v>14183877.92810154</v>
      </c>
      <c r="W22" s="261">
        <v>9138611.552741766</v>
      </c>
      <c r="X22" s="261">
        <v>6095119.7036196589</v>
      </c>
      <c r="Y22" s="261">
        <v>1128572.6134859324</v>
      </c>
      <c r="Z22" s="261">
        <v>57286.137563824654</v>
      </c>
      <c r="AA22" s="261">
        <v>0</v>
      </c>
      <c r="AB22" s="261">
        <v>3207195.703374505</v>
      </c>
      <c r="AC22" s="261">
        <v>3397907.6235098243</v>
      </c>
      <c r="AD22" s="261">
        <v>12143214.501604915</v>
      </c>
      <c r="AE22" s="261">
        <v>20641719.157421589</v>
      </c>
      <c r="AF22" s="261">
        <v>27624471.318304777</v>
      </c>
      <c r="AG22" s="261">
        <v>51047674.429114103</v>
      </c>
      <c r="AH22" s="261">
        <v>83472933.646492839</v>
      </c>
      <c r="AI22" s="261">
        <v>95843963.883111238</v>
      </c>
      <c r="AJ22" s="261">
        <v>126410981.65136766</v>
      </c>
      <c r="AK22" s="262">
        <v>176461644.3784765</v>
      </c>
      <c r="AN22" s="20" t="s">
        <v>357</v>
      </c>
      <c r="AO22" s="20">
        <v>66057588.27735734</v>
      </c>
      <c r="AP22" s="20">
        <v>272173018.10717094</v>
      </c>
      <c r="AQ22" s="20">
        <v>19314075.124167204</v>
      </c>
      <c r="AR22" s="20">
        <v>1851528512.8697829</v>
      </c>
      <c r="AS22" s="20">
        <v>83472933.646492839</v>
      </c>
      <c r="AT22" s="20">
        <v>272173018.10717094</v>
      </c>
      <c r="AU22" s="20">
        <v>3187927.1271387339</v>
      </c>
      <c r="AV22" s="20">
        <v>27624471.318304777</v>
      </c>
      <c r="AW22" s="20">
        <v>152481792.34132183</v>
      </c>
      <c r="AX22" s="20">
        <v>908441126.16097116</v>
      </c>
      <c r="AY22" s="20">
        <v>7022244.7802478075</v>
      </c>
      <c r="AZ22" s="20">
        <v>51047674.429114103</v>
      </c>
      <c r="BA22" s="20">
        <v>27624471.318304777</v>
      </c>
      <c r="BB22" s="20">
        <v>12143214.501604915</v>
      </c>
      <c r="BC22" s="20">
        <v>3397907.6235098243</v>
      </c>
      <c r="BD22" s="20">
        <v>0</v>
      </c>
      <c r="BE22" s="20">
        <v>1128572.6134859324</v>
      </c>
      <c r="BF22" s="20">
        <v>6095119.7036196589</v>
      </c>
      <c r="BG22" s="20">
        <v>14183877.92810154</v>
      </c>
      <c r="BH22" s="20">
        <v>25021724.807073474</v>
      </c>
      <c r="BI22" s="20">
        <v>37699038.928697109</v>
      </c>
      <c r="BJ22" s="20">
        <v>51737972.105190754</v>
      </c>
      <c r="BK22" s="20">
        <v>67053341.47450757</v>
      </c>
      <c r="BL22" s="20">
        <v>155578797.5962832</v>
      </c>
      <c r="BM22" s="20">
        <v>126410981.65136766</v>
      </c>
      <c r="BN22" s="20">
        <v>181976317.53461373</v>
      </c>
      <c r="BO22" s="20">
        <v>252135339.96186352</v>
      </c>
      <c r="BP22" s="20">
        <v>338852531.86739385</v>
      </c>
      <c r="BQ22" s="20">
        <v>444687901.63291705</v>
      </c>
      <c r="BR22" s="20">
        <v>572613167.38106012</v>
      </c>
      <c r="BS22" s="20">
        <v>725966510.94528103</v>
      </c>
      <c r="BT22" s="20">
        <v>908441126.16097116</v>
      </c>
      <c r="BU22" s="20">
        <v>1124185975.8796682</v>
      </c>
      <c r="BV22" s="20">
        <v>1379131023.1384554</v>
      </c>
      <c r="BW22" s="20">
        <v>1681173038.9500189</v>
      </c>
    </row>
    <row r="23" spans="4:75" ht="15" thickBot="1">
      <c r="I23" s="8" t="s">
        <v>153</v>
      </c>
      <c r="J23" s="192">
        <v>7800</v>
      </c>
      <c r="K23" s="261">
        <v>185187493.50848567</v>
      </c>
      <c r="L23" s="261">
        <v>136881869.12132427</v>
      </c>
      <c r="M23" s="261">
        <v>118012661.7550768</v>
      </c>
      <c r="N23" s="261">
        <v>118553159.35210559</v>
      </c>
      <c r="O23" s="261">
        <v>100724419.89915538</v>
      </c>
      <c r="P23" s="261">
        <v>83510846.900348425</v>
      </c>
      <c r="Q23" s="261">
        <v>67053341.47450757</v>
      </c>
      <c r="R23" s="261">
        <v>51737972.105190814</v>
      </c>
      <c r="S23" s="261">
        <v>36816413.404938996</v>
      </c>
      <c r="T23" s="261">
        <v>42181187.98863101</v>
      </c>
      <c r="U23" s="261">
        <v>37699038.928697109</v>
      </c>
      <c r="V23" s="261">
        <v>25021724.807073414</v>
      </c>
      <c r="W23" s="261">
        <v>18364452.247542322</v>
      </c>
      <c r="X23" s="261">
        <v>14183877.92810154</v>
      </c>
      <c r="Y23" s="261">
        <v>6095119.7036196589</v>
      </c>
      <c r="Z23" s="261">
        <v>2628851.3971330523</v>
      </c>
      <c r="AA23" s="261">
        <v>1128572.6134859324</v>
      </c>
      <c r="AB23" s="261">
        <v>0</v>
      </c>
      <c r="AC23" s="261">
        <v>0</v>
      </c>
      <c r="AD23" s="261">
        <v>3397907.6235098243</v>
      </c>
      <c r="AE23" s="261">
        <v>7892506.9073457122</v>
      </c>
      <c r="AF23" s="261">
        <v>12143214.501604915</v>
      </c>
      <c r="AG23" s="261">
        <v>27624471.318304777</v>
      </c>
      <c r="AH23" s="261">
        <v>51047674.429114103</v>
      </c>
      <c r="AI23" s="261">
        <v>60562980.40735662</v>
      </c>
      <c r="AJ23" s="261">
        <v>83472933.646492839</v>
      </c>
      <c r="AK23" s="261">
        <v>127209996.09595954</v>
      </c>
      <c r="AN23" s="20" t="s">
        <v>358</v>
      </c>
      <c r="AO23" s="20">
        <v>103502917.23016405</v>
      </c>
      <c r="AP23" s="20">
        <v>363407253.16289413</v>
      </c>
      <c r="AQ23" s="20">
        <v>9763940.0129771233</v>
      </c>
      <c r="AR23" s="20">
        <v>2232625036.0405231</v>
      </c>
      <c r="AS23" s="20">
        <v>126410981.65136766</v>
      </c>
      <c r="AT23" s="20">
        <v>363407253.16289413</v>
      </c>
      <c r="AU23" s="20">
        <v>32309.261217355728</v>
      </c>
      <c r="AV23" s="20">
        <v>51047674.429114103</v>
      </c>
      <c r="AW23" s="20">
        <v>215120109.33314526</v>
      </c>
      <c r="AX23" s="20">
        <v>1124185975.8796682</v>
      </c>
      <c r="AY23" s="20">
        <v>18954537.529473901</v>
      </c>
      <c r="AZ23" s="20">
        <v>83472933.646492839</v>
      </c>
      <c r="BA23" s="20">
        <v>51047674.429114103</v>
      </c>
      <c r="BB23" s="20">
        <v>27624471.318304777</v>
      </c>
      <c r="BC23" s="20">
        <v>12143214.501604915</v>
      </c>
      <c r="BD23" s="20">
        <v>3397907.6235098839</v>
      </c>
      <c r="BE23" s="20">
        <v>0</v>
      </c>
      <c r="BF23" s="20">
        <v>1128572.6134859324</v>
      </c>
      <c r="BG23" s="20">
        <v>6095119.7036195993</v>
      </c>
      <c r="BH23" s="20">
        <v>14183877.92810154</v>
      </c>
      <c r="BI23" s="20">
        <v>25021724.807073474</v>
      </c>
      <c r="BJ23" s="20">
        <v>37699038.928697109</v>
      </c>
      <c r="BK23" s="20">
        <v>51737972.105190754</v>
      </c>
      <c r="BL23" s="20">
        <v>136881869.1213243</v>
      </c>
      <c r="BM23" s="20">
        <v>181976317.53461373</v>
      </c>
      <c r="BN23" s="20">
        <v>252135339.96186352</v>
      </c>
      <c r="BO23" s="20">
        <v>338852531.86739385</v>
      </c>
      <c r="BP23" s="20">
        <v>444687901.63291705</v>
      </c>
      <c r="BQ23" s="20">
        <v>572613167.38106012</v>
      </c>
      <c r="BR23" s="20">
        <v>725966510.94528103</v>
      </c>
      <c r="BS23" s="20">
        <v>908441126.16097116</v>
      </c>
      <c r="BT23" s="20">
        <v>1124185975.8796682</v>
      </c>
      <c r="BU23" s="20">
        <v>1379131023.1384554</v>
      </c>
      <c r="BV23" s="20">
        <v>1681173038.9500189</v>
      </c>
      <c r="BW23" s="20">
        <v>2035045569.1270156</v>
      </c>
    </row>
    <row r="24" spans="4:75" ht="15" thickBot="1">
      <c r="I24" s="8" t="s">
        <v>354</v>
      </c>
      <c r="J24" s="192">
        <v>7800</v>
      </c>
      <c r="K24" s="261">
        <v>185187493.50848567</v>
      </c>
      <c r="L24" s="261">
        <v>136881869.12132427</v>
      </c>
      <c r="M24" s="261">
        <v>118012661.7550768</v>
      </c>
      <c r="N24" s="261">
        <v>118553159.35210559</v>
      </c>
      <c r="O24" s="261">
        <v>100724419.89915538</v>
      </c>
      <c r="P24" s="261">
        <v>83510846.900348425</v>
      </c>
      <c r="Q24" s="261">
        <v>67053341.47450757</v>
      </c>
      <c r="R24" s="261">
        <v>51737972.105190814</v>
      </c>
      <c r="S24" s="261">
        <v>36816413.404938996</v>
      </c>
      <c r="T24" s="261">
        <v>42181187.98863101</v>
      </c>
      <c r="U24" s="261">
        <v>37699038.928697109</v>
      </c>
      <c r="V24" s="261">
        <v>25021724.807073414</v>
      </c>
      <c r="W24" s="261">
        <v>18364452.247542322</v>
      </c>
      <c r="X24" s="261">
        <v>14183877.92810154</v>
      </c>
      <c r="Y24" s="261">
        <v>6095119.7036196589</v>
      </c>
      <c r="Z24" s="261">
        <v>2628851.3971330523</v>
      </c>
      <c r="AA24" s="261">
        <v>1128572.6134859324</v>
      </c>
      <c r="AB24" s="261">
        <v>0</v>
      </c>
      <c r="AC24" s="261">
        <v>0</v>
      </c>
      <c r="AD24" s="261">
        <v>3397907.6235098243</v>
      </c>
      <c r="AE24" s="261">
        <v>7892506.9073457122</v>
      </c>
      <c r="AF24" s="261">
        <v>12143214.501604915</v>
      </c>
      <c r="AG24" s="261">
        <v>27624471.318304777</v>
      </c>
      <c r="AH24" s="261">
        <v>51047674.429114103</v>
      </c>
      <c r="AI24" s="261">
        <v>60562980.40735662</v>
      </c>
      <c r="AJ24" s="261">
        <v>83472933.646492839</v>
      </c>
      <c r="AK24" s="261">
        <v>127209996.09595954</v>
      </c>
      <c r="AN24" s="20" t="s">
        <v>359</v>
      </c>
      <c r="AO24" s="20">
        <v>152481792.34132183</v>
      </c>
      <c r="AP24" s="20">
        <v>474476267.56410468</v>
      </c>
      <c r="AQ24" s="20">
        <v>3187927.1271387339</v>
      </c>
      <c r="AR24" s="20">
        <v>2673806497.8948822</v>
      </c>
      <c r="AS24" s="20">
        <v>181976317.53461373</v>
      </c>
      <c r="AT24" s="20">
        <v>474476267.56410468</v>
      </c>
      <c r="AU24" s="20">
        <v>1097629.0070641041</v>
      </c>
      <c r="AV24" s="20">
        <v>83472933.646492839</v>
      </c>
      <c r="AW24" s="20">
        <v>293278406.38122129</v>
      </c>
      <c r="AX24" s="20">
        <v>1379131023.1384554</v>
      </c>
      <c r="AY24" s="20">
        <v>38281987.135589361</v>
      </c>
      <c r="AZ24" s="20">
        <v>126410981.65136766</v>
      </c>
      <c r="BA24" s="20">
        <v>83472933.646492839</v>
      </c>
      <c r="BB24" s="20">
        <v>51047674.429114103</v>
      </c>
      <c r="BC24" s="20">
        <v>27624471.318304777</v>
      </c>
      <c r="BD24" s="20">
        <v>12143214.501604915</v>
      </c>
      <c r="BE24" s="20">
        <v>3397907.6235098839</v>
      </c>
      <c r="BF24" s="20">
        <v>0</v>
      </c>
      <c r="BG24" s="20">
        <v>1128572.6134859324</v>
      </c>
      <c r="BH24" s="20">
        <v>6095119.7036195993</v>
      </c>
      <c r="BI24" s="20">
        <v>14183877.92810154</v>
      </c>
      <c r="BJ24" s="20">
        <v>25021724.807073474</v>
      </c>
      <c r="BK24" s="20">
        <v>37699038.928697109</v>
      </c>
      <c r="BL24" s="20">
        <v>118553159.35210562</v>
      </c>
      <c r="BM24" s="20">
        <v>252135339.96186352</v>
      </c>
      <c r="BN24" s="20">
        <v>338852531.86739385</v>
      </c>
      <c r="BO24" s="20">
        <v>444687901.63291705</v>
      </c>
      <c r="BP24" s="20">
        <v>572613167.38106012</v>
      </c>
      <c r="BQ24" s="20">
        <v>725966510.94528103</v>
      </c>
      <c r="BR24" s="20">
        <v>908441126.16097116</v>
      </c>
      <c r="BS24" s="20">
        <v>1124185975.8796682</v>
      </c>
      <c r="BT24" s="20">
        <v>1379131023.1384554</v>
      </c>
      <c r="BU24" s="20">
        <v>1681173038.9500189</v>
      </c>
      <c r="BV24" s="20">
        <v>2035045569.1270156</v>
      </c>
      <c r="BW24" s="20">
        <v>2445214626.4917183</v>
      </c>
    </row>
    <row r="25" spans="4:75" ht="15" thickBot="1">
      <c r="I25" s="8" t="s">
        <v>355</v>
      </c>
      <c r="J25" s="192">
        <v>8200</v>
      </c>
      <c r="K25" s="261">
        <v>204328614.67295432</v>
      </c>
      <c r="L25" s="261">
        <v>155578797.59628317</v>
      </c>
      <c r="M25" s="261">
        <v>136371195.98547015</v>
      </c>
      <c r="N25" s="261">
        <v>136881869.12132427</v>
      </c>
      <c r="O25" s="261">
        <v>118553159.35210562</v>
      </c>
      <c r="P25" s="261">
        <v>100724419.89915538</v>
      </c>
      <c r="Q25" s="261">
        <v>83510846.900348425</v>
      </c>
      <c r="R25" s="261">
        <v>67053341.47450757</v>
      </c>
      <c r="S25" s="261">
        <v>50514795.408389807</v>
      </c>
      <c r="T25" s="261">
        <v>56935472.244743586</v>
      </c>
      <c r="U25" s="261">
        <v>51737972.105190814</v>
      </c>
      <c r="V25" s="261">
        <v>37699038.928697109</v>
      </c>
      <c r="W25" s="261">
        <v>29895747.278440893</v>
      </c>
      <c r="X25" s="261">
        <v>25021724.807073414</v>
      </c>
      <c r="Y25" s="261">
        <v>14183877.92810154</v>
      </c>
      <c r="Z25" s="261">
        <v>7781076.0266584754</v>
      </c>
      <c r="AA25" s="261">
        <v>6095119.7036196589</v>
      </c>
      <c r="AB25" s="261">
        <v>1593677.4002235532</v>
      </c>
      <c r="AC25" s="261">
        <v>1128572.6134859324</v>
      </c>
      <c r="AD25" s="261">
        <v>0</v>
      </c>
      <c r="AE25" s="261">
        <v>1199613.5108757019</v>
      </c>
      <c r="AF25" s="261">
        <v>3397907.6235098243</v>
      </c>
      <c r="AG25" s="261">
        <v>12143214.501604915</v>
      </c>
      <c r="AH25" s="261">
        <v>27624471.318304777</v>
      </c>
      <c r="AI25" s="261">
        <v>34706938.474769592</v>
      </c>
      <c r="AJ25" s="261">
        <v>51047674.429114103</v>
      </c>
      <c r="AK25" s="261">
        <v>88435536.439821959</v>
      </c>
      <c r="AN25" s="20" t="s">
        <v>360</v>
      </c>
      <c r="AO25" s="20">
        <v>215120109.33314526</v>
      </c>
      <c r="AP25" s="20">
        <v>608426758.46578765</v>
      </c>
      <c r="AQ25" s="20">
        <v>32309.261217355728</v>
      </c>
      <c r="AR25" s="20">
        <v>3183307827.0833659</v>
      </c>
      <c r="AS25" s="20">
        <v>252135339.96186352</v>
      </c>
      <c r="AT25" s="20">
        <v>608426758.46578765</v>
      </c>
      <c r="AU25" s="20">
        <v>7022244.7802478075</v>
      </c>
      <c r="AV25" s="20">
        <v>126410981.65136766</v>
      </c>
      <c r="AW25" s="20">
        <v>389200491.72740364</v>
      </c>
      <c r="AX25" s="20">
        <v>1681173038.9500189</v>
      </c>
      <c r="AY25" s="20">
        <v>66057588.27735734</v>
      </c>
      <c r="AZ25" s="20">
        <v>181976317.53461373</v>
      </c>
      <c r="BA25" s="20">
        <v>126410981.65136766</v>
      </c>
      <c r="BB25" s="20">
        <v>83472933.646492839</v>
      </c>
      <c r="BC25" s="20">
        <v>51047674.429114103</v>
      </c>
      <c r="BD25" s="20">
        <v>27624471.318304777</v>
      </c>
      <c r="BE25" s="20">
        <v>12143214.501604915</v>
      </c>
      <c r="BF25" s="20">
        <v>3397907.6235098839</v>
      </c>
      <c r="BG25" s="20">
        <v>0</v>
      </c>
      <c r="BH25" s="20">
        <v>1128572.6134859324</v>
      </c>
      <c r="BI25" s="20">
        <v>6095119.7036195993</v>
      </c>
      <c r="BJ25" s="20">
        <v>14183877.92810154</v>
      </c>
      <c r="BK25" s="20">
        <v>25021724.807073474</v>
      </c>
      <c r="BL25" s="20">
        <v>100724419.89915538</v>
      </c>
      <c r="BM25" s="20">
        <v>338852531.86739385</v>
      </c>
      <c r="BN25" s="20">
        <v>444687901.63291705</v>
      </c>
      <c r="BO25" s="20">
        <v>572613167.38106012</v>
      </c>
      <c r="BP25" s="20">
        <v>725966510.94528103</v>
      </c>
      <c r="BQ25" s="20">
        <v>908441126.16097116</v>
      </c>
      <c r="BR25" s="20">
        <v>1124185975.8796682</v>
      </c>
      <c r="BS25" s="20">
        <v>1379131023.1384554</v>
      </c>
      <c r="BT25" s="20">
        <v>1681173038.9500189</v>
      </c>
      <c r="BU25" s="20">
        <v>2035045569.1270156</v>
      </c>
      <c r="BV25" s="20">
        <v>2445214626.4917183</v>
      </c>
      <c r="BW25" s="20">
        <v>2919467740.2142477</v>
      </c>
    </row>
    <row r="26" spans="4:75" ht="15" thickBot="1">
      <c r="I26" s="8" t="s">
        <v>159</v>
      </c>
      <c r="J26" s="192">
        <v>8400</v>
      </c>
      <c r="K26" s="261">
        <v>213948597.56300092</v>
      </c>
      <c r="L26" s="261">
        <v>165033296.28602222</v>
      </c>
      <c r="M26" s="261">
        <v>145700320.27636066</v>
      </c>
      <c r="N26" s="261">
        <v>146191154.68901029</v>
      </c>
      <c r="O26" s="261">
        <v>127664151.91510546</v>
      </c>
      <c r="P26" s="261">
        <v>109566361.03188789</v>
      </c>
      <c r="Q26" s="261">
        <v>92041529.253148913</v>
      </c>
      <c r="R26" s="261">
        <v>75150667.51084733</v>
      </c>
      <c r="S26" s="261">
        <v>57832327.515460253</v>
      </c>
      <c r="T26" s="261">
        <v>64821988.238228917</v>
      </c>
      <c r="U26" s="261">
        <v>59242311.18913573</v>
      </c>
      <c r="V26" s="261">
        <v>44554638.880987346</v>
      </c>
      <c r="W26" s="261">
        <v>36442893.29162854</v>
      </c>
      <c r="X26" s="261">
        <v>31178219.537085831</v>
      </c>
      <c r="Y26" s="261">
        <v>19314075.124167204</v>
      </c>
      <c r="Z26" s="261">
        <v>11231276.154890895</v>
      </c>
      <c r="AA26" s="261">
        <v>9763940.0129771829</v>
      </c>
      <c r="AB26" s="261">
        <v>3924219.8599985838</v>
      </c>
      <c r="AC26" s="261">
        <v>3187927.1271387339</v>
      </c>
      <c r="AD26" s="261">
        <v>32309.261217355728</v>
      </c>
      <c r="AE26" s="261">
        <v>0</v>
      </c>
      <c r="AF26" s="261">
        <v>1097629.0070641637</v>
      </c>
      <c r="AG26" s="261">
        <v>7022244.7802478075</v>
      </c>
      <c r="AH26" s="261">
        <v>18954537.529473901</v>
      </c>
      <c r="AI26" s="261">
        <v>25228467.653078914</v>
      </c>
      <c r="AJ26" s="261">
        <v>38281987.135589361</v>
      </c>
      <c r="AK26" s="261">
        <v>72187934.167420268</v>
      </c>
      <c r="AN26" s="20" t="s">
        <v>361</v>
      </c>
      <c r="AO26" s="20">
        <v>0</v>
      </c>
      <c r="AP26" s="20">
        <v>0</v>
      </c>
      <c r="AQ26" s="20">
        <v>0</v>
      </c>
      <c r="AR26" s="20">
        <v>0</v>
      </c>
      <c r="AS26" s="20">
        <v>0</v>
      </c>
      <c r="AT26" s="20">
        <v>0</v>
      </c>
      <c r="AU26" s="20">
        <v>0</v>
      </c>
      <c r="AV26" s="20">
        <v>0</v>
      </c>
      <c r="AW26" s="20">
        <v>0</v>
      </c>
      <c r="AX26" s="20">
        <v>0</v>
      </c>
      <c r="AY26" s="20">
        <v>0</v>
      </c>
      <c r="AZ26" s="20">
        <v>0</v>
      </c>
      <c r="BA26" s="20">
        <v>0</v>
      </c>
      <c r="BB26" s="20">
        <v>0</v>
      </c>
      <c r="BC26" s="20">
        <v>0</v>
      </c>
      <c r="BD26" s="20">
        <v>0</v>
      </c>
      <c r="BE26" s="20">
        <v>0</v>
      </c>
      <c r="BF26" s="20">
        <v>0</v>
      </c>
      <c r="BG26" s="20">
        <v>0</v>
      </c>
      <c r="BH26" s="20">
        <v>0</v>
      </c>
      <c r="BI26" s="20">
        <v>0</v>
      </c>
      <c r="BJ26" s="20">
        <v>0</v>
      </c>
      <c r="BK26" s="20">
        <v>0</v>
      </c>
      <c r="BL26" s="20">
        <v>0</v>
      </c>
      <c r="BM26" s="20">
        <v>0</v>
      </c>
      <c r="BN26" s="20">
        <v>0</v>
      </c>
      <c r="BO26" s="20">
        <v>0</v>
      </c>
      <c r="BP26" s="20">
        <v>0</v>
      </c>
      <c r="BQ26" s="20">
        <v>0</v>
      </c>
      <c r="BR26" s="20">
        <v>0</v>
      </c>
      <c r="BS26" s="20">
        <v>0</v>
      </c>
      <c r="BT26" s="20">
        <v>0</v>
      </c>
      <c r="BU26" s="20">
        <v>0</v>
      </c>
      <c r="BV26" s="20">
        <v>0</v>
      </c>
      <c r="BW26" s="20">
        <v>0</v>
      </c>
    </row>
    <row r="27" spans="4:75" ht="15" thickBot="1">
      <c r="I27" s="8" t="s">
        <v>356</v>
      </c>
      <c r="J27" s="192">
        <v>8600</v>
      </c>
      <c r="K27" s="261">
        <v>223598525.12698394</v>
      </c>
      <c r="L27" s="261">
        <v>174544666.10456786</v>
      </c>
      <c r="M27" s="261">
        <v>155105160.24548551</v>
      </c>
      <c r="N27" s="261">
        <v>155578797.59628317</v>
      </c>
      <c r="O27" s="261">
        <v>136881869.1213243</v>
      </c>
      <c r="P27" s="261">
        <v>118553159.35210562</v>
      </c>
      <c r="Q27" s="261">
        <v>100724419.89915538</v>
      </c>
      <c r="R27" s="261">
        <v>83510846.900348425</v>
      </c>
      <c r="S27" s="261">
        <v>65438921.433337271</v>
      </c>
      <c r="T27" s="261">
        <v>72968865.832024693</v>
      </c>
      <c r="U27" s="261">
        <v>67053341.47450757</v>
      </c>
      <c r="V27" s="261">
        <v>51737972.105190814</v>
      </c>
      <c r="W27" s="261">
        <v>43438176.672919154</v>
      </c>
      <c r="X27" s="261">
        <v>37699038.928697109</v>
      </c>
      <c r="Y27" s="261">
        <v>25021724.807073414</v>
      </c>
      <c r="Z27" s="261">
        <v>15314481.01607126</v>
      </c>
      <c r="AA27" s="261">
        <v>14183877.92810154</v>
      </c>
      <c r="AB27" s="261">
        <v>7004467.8769687414</v>
      </c>
      <c r="AC27" s="261">
        <v>6095119.7036196589</v>
      </c>
      <c r="AD27" s="261">
        <v>1128572.6134859324</v>
      </c>
      <c r="AE27" s="261">
        <v>71103.891781926155</v>
      </c>
      <c r="AF27" s="261">
        <v>0</v>
      </c>
      <c r="AG27" s="261">
        <v>3397907.6235098243</v>
      </c>
      <c r="AH27" s="261">
        <v>12143214.501604915</v>
      </c>
      <c r="AI27" s="261">
        <v>17688161.245626092</v>
      </c>
      <c r="AJ27" s="261">
        <v>27624471.318304777</v>
      </c>
      <c r="AK27" s="261">
        <v>58088503.77521944</v>
      </c>
      <c r="AN27" s="20" t="s">
        <v>362</v>
      </c>
      <c r="AO27" s="20">
        <v>0</v>
      </c>
      <c r="AP27" s="20">
        <v>0</v>
      </c>
      <c r="AQ27" s="20">
        <v>0</v>
      </c>
      <c r="AR27" s="20">
        <v>0</v>
      </c>
      <c r="AS27" s="20">
        <v>0</v>
      </c>
      <c r="AT27" s="20">
        <v>0</v>
      </c>
      <c r="AU27" s="20">
        <v>0</v>
      </c>
      <c r="AV27" s="20">
        <v>0</v>
      </c>
      <c r="AW27" s="20">
        <v>0</v>
      </c>
      <c r="AX27" s="20">
        <v>0</v>
      </c>
      <c r="AY27" s="20">
        <v>0</v>
      </c>
      <c r="AZ27" s="20">
        <v>0</v>
      </c>
      <c r="BA27" s="20">
        <v>0</v>
      </c>
      <c r="BB27" s="20">
        <v>0</v>
      </c>
      <c r="BC27" s="20">
        <v>0</v>
      </c>
      <c r="BD27" s="20">
        <v>0</v>
      </c>
      <c r="BE27" s="20">
        <v>0</v>
      </c>
      <c r="BF27" s="20">
        <v>0</v>
      </c>
      <c r="BG27" s="20">
        <v>0</v>
      </c>
      <c r="BH27" s="20">
        <v>0</v>
      </c>
      <c r="BI27" s="20">
        <v>0</v>
      </c>
      <c r="BJ27" s="20">
        <v>0</v>
      </c>
      <c r="BK27" s="20">
        <v>0</v>
      </c>
      <c r="BL27" s="20">
        <v>0</v>
      </c>
      <c r="BM27" s="20">
        <v>0</v>
      </c>
      <c r="BN27" s="20">
        <v>0</v>
      </c>
      <c r="BO27" s="20">
        <v>0</v>
      </c>
      <c r="BP27" s="20">
        <v>0</v>
      </c>
      <c r="BQ27" s="20">
        <v>0</v>
      </c>
      <c r="BR27" s="20">
        <v>0</v>
      </c>
      <c r="BS27" s="20">
        <v>0</v>
      </c>
      <c r="BT27" s="20">
        <v>0</v>
      </c>
      <c r="BU27" s="20">
        <v>0</v>
      </c>
      <c r="BV27" s="20">
        <v>0</v>
      </c>
      <c r="BW27" s="20">
        <v>0</v>
      </c>
    </row>
    <row r="28" spans="4:75" ht="15" thickBot="1">
      <c r="I28" s="8" t="s">
        <v>357</v>
      </c>
      <c r="J28" s="192">
        <v>9000</v>
      </c>
      <c r="K28" s="261">
        <v>242972821.02609187</v>
      </c>
      <c r="L28" s="261">
        <v>193704636.44522187</v>
      </c>
      <c r="M28" s="261">
        <v>174071505.19052652</v>
      </c>
      <c r="N28" s="261">
        <v>174544666.10456786</v>
      </c>
      <c r="O28" s="261">
        <v>155578797.5962832</v>
      </c>
      <c r="P28" s="261">
        <v>136881869.1213243</v>
      </c>
      <c r="Q28" s="261">
        <v>118553159.35210562</v>
      </c>
      <c r="R28" s="261">
        <v>100724419.89915538</v>
      </c>
      <c r="S28" s="261">
        <v>81491261.689791739</v>
      </c>
      <c r="T28" s="261">
        <v>89821841.557071924</v>
      </c>
      <c r="U28" s="261">
        <v>83510846.900348425</v>
      </c>
      <c r="V28" s="261">
        <v>67053341.47450757</v>
      </c>
      <c r="W28" s="261">
        <v>58396724.994617641</v>
      </c>
      <c r="X28" s="261">
        <v>51737972.105190814</v>
      </c>
      <c r="Y28" s="261">
        <v>37699038.928697109</v>
      </c>
      <c r="Z28" s="261">
        <v>25408530.979182899</v>
      </c>
      <c r="AA28" s="261">
        <v>25021724.807073414</v>
      </c>
      <c r="AB28" s="261">
        <v>14971320.361018538</v>
      </c>
      <c r="AC28" s="261">
        <v>14183877.92810154</v>
      </c>
      <c r="AD28" s="261">
        <v>6095119.7036196589</v>
      </c>
      <c r="AE28" s="261">
        <v>3043194.1033995748</v>
      </c>
      <c r="AF28" s="261">
        <v>1128572.6134859324</v>
      </c>
      <c r="AG28" s="261">
        <v>0</v>
      </c>
      <c r="AH28" s="261">
        <v>3397907.6235098839</v>
      </c>
      <c r="AI28" s="261">
        <v>6984697.4596060514</v>
      </c>
      <c r="AJ28" s="261">
        <v>12143214.501604915</v>
      </c>
      <c r="AK28" s="261">
        <v>36279035.257640839</v>
      </c>
      <c r="AN28" s="20" t="s">
        <v>363</v>
      </c>
      <c r="AO28" s="20">
        <v>0</v>
      </c>
      <c r="AP28" s="20">
        <v>0</v>
      </c>
      <c r="AQ28" s="20">
        <v>0</v>
      </c>
      <c r="AR28" s="20">
        <v>0</v>
      </c>
      <c r="AS28" s="20">
        <v>0</v>
      </c>
      <c r="AT28" s="20">
        <v>0</v>
      </c>
      <c r="AU28" s="20">
        <v>0</v>
      </c>
      <c r="AV28" s="20">
        <v>0</v>
      </c>
      <c r="AW28" s="20">
        <v>0</v>
      </c>
      <c r="AX28" s="20">
        <v>0</v>
      </c>
      <c r="AY28" s="20">
        <v>0</v>
      </c>
      <c r="AZ28" s="20">
        <v>0</v>
      </c>
      <c r="BA28" s="20">
        <v>0</v>
      </c>
      <c r="BB28" s="20">
        <v>0</v>
      </c>
      <c r="BC28" s="20">
        <v>0</v>
      </c>
      <c r="BD28" s="20">
        <v>0</v>
      </c>
      <c r="BE28" s="20">
        <v>0</v>
      </c>
      <c r="BF28" s="20">
        <v>0</v>
      </c>
      <c r="BG28" s="20">
        <v>0</v>
      </c>
      <c r="BH28" s="20">
        <v>0</v>
      </c>
      <c r="BI28" s="20">
        <v>0</v>
      </c>
      <c r="BJ28" s="20">
        <v>0</v>
      </c>
      <c r="BK28" s="20">
        <v>0</v>
      </c>
      <c r="BL28" s="20">
        <v>0</v>
      </c>
      <c r="BM28" s="20">
        <v>0</v>
      </c>
      <c r="BN28" s="20">
        <v>0</v>
      </c>
      <c r="BO28" s="20">
        <v>0</v>
      </c>
      <c r="BP28" s="20">
        <v>0</v>
      </c>
      <c r="BQ28" s="20">
        <v>0</v>
      </c>
      <c r="BR28" s="20">
        <v>0</v>
      </c>
      <c r="BS28" s="20">
        <v>0</v>
      </c>
      <c r="BT28" s="20">
        <v>0</v>
      </c>
      <c r="BU28" s="20">
        <v>0</v>
      </c>
      <c r="BV28" s="20">
        <v>0</v>
      </c>
      <c r="BW28" s="20">
        <v>0</v>
      </c>
    </row>
    <row r="29" spans="4:75" ht="15" thickBot="1">
      <c r="I29" s="8" t="s">
        <v>358</v>
      </c>
      <c r="J29" s="192">
        <v>9400</v>
      </c>
      <c r="K29" s="261">
        <v>262405964.32520461</v>
      </c>
      <c r="L29" s="261">
        <v>213002972.30691192</v>
      </c>
      <c r="M29" s="261">
        <v>193195134.16562882</v>
      </c>
      <c r="N29" s="261">
        <v>193704636.44522187</v>
      </c>
      <c r="O29" s="261">
        <v>174544666.10456789</v>
      </c>
      <c r="P29" s="261">
        <v>155578797.5962832</v>
      </c>
      <c r="Q29" s="261">
        <v>136881869.1213243</v>
      </c>
      <c r="R29" s="261">
        <v>118553159.35210562</v>
      </c>
      <c r="S29" s="261">
        <v>98263635.23210746</v>
      </c>
      <c r="T29" s="261">
        <v>107273255.51394749</v>
      </c>
      <c r="U29" s="261">
        <v>100724419.89915538</v>
      </c>
      <c r="V29" s="261">
        <v>83510846.900348425</v>
      </c>
      <c r="W29" s="261">
        <v>74308540.599890351</v>
      </c>
      <c r="X29" s="261">
        <v>67053341.47450757</v>
      </c>
      <c r="Y29" s="261">
        <v>51737972.105190814</v>
      </c>
      <c r="Z29" s="261">
        <v>37741847.882447302</v>
      </c>
      <c r="AA29" s="261">
        <v>37699038.928697109</v>
      </c>
      <c r="AB29" s="261">
        <v>25203172.782636285</v>
      </c>
      <c r="AC29" s="261">
        <v>25021724.807073414</v>
      </c>
      <c r="AD29" s="261">
        <v>14183877.92810154</v>
      </c>
      <c r="AE29" s="261">
        <v>8927858.7899609804</v>
      </c>
      <c r="AF29" s="261">
        <v>6095119.7036196589</v>
      </c>
      <c r="AG29" s="261">
        <v>1128572.6134859324</v>
      </c>
      <c r="AH29" s="261">
        <v>0</v>
      </c>
      <c r="AI29" s="261">
        <v>1137876.2097543478</v>
      </c>
      <c r="AJ29" s="261">
        <v>3397907.6235098839</v>
      </c>
      <c r="AK29" s="261">
        <v>20011663.889825344</v>
      </c>
      <c r="AN29" s="20" t="s">
        <v>364</v>
      </c>
      <c r="AO29" s="20">
        <v>0</v>
      </c>
      <c r="AP29" s="20">
        <v>0</v>
      </c>
      <c r="AQ29" s="20">
        <v>0</v>
      </c>
      <c r="AR29" s="20">
        <v>0</v>
      </c>
      <c r="AS29" s="20">
        <v>0</v>
      </c>
      <c r="AT29" s="20">
        <v>0</v>
      </c>
      <c r="AU29" s="20">
        <v>0</v>
      </c>
      <c r="AV29" s="20">
        <v>0</v>
      </c>
      <c r="AW29" s="20">
        <v>0</v>
      </c>
      <c r="AX29" s="20">
        <v>0</v>
      </c>
      <c r="AY29" s="20">
        <v>0</v>
      </c>
      <c r="AZ29" s="20">
        <v>0</v>
      </c>
      <c r="BA29" s="20">
        <v>0</v>
      </c>
      <c r="BB29" s="20">
        <v>0</v>
      </c>
      <c r="BC29" s="20">
        <v>0</v>
      </c>
      <c r="BD29" s="20">
        <v>0</v>
      </c>
      <c r="BE29" s="20">
        <v>0</v>
      </c>
      <c r="BF29" s="20">
        <v>0</v>
      </c>
      <c r="BG29" s="20">
        <v>0</v>
      </c>
      <c r="BH29" s="20">
        <v>0</v>
      </c>
      <c r="BI29" s="20">
        <v>0</v>
      </c>
      <c r="BJ29" s="20">
        <v>0</v>
      </c>
      <c r="BK29" s="20">
        <v>0</v>
      </c>
      <c r="BL29" s="20">
        <v>0</v>
      </c>
      <c r="BM29" s="20">
        <v>0</v>
      </c>
      <c r="BN29" s="20">
        <v>0</v>
      </c>
      <c r="BO29" s="20">
        <v>0</v>
      </c>
      <c r="BP29" s="20">
        <v>0</v>
      </c>
      <c r="BQ29" s="20">
        <v>0</v>
      </c>
      <c r="BR29" s="20">
        <v>0</v>
      </c>
      <c r="BS29" s="20">
        <v>0</v>
      </c>
      <c r="BT29" s="20">
        <v>0</v>
      </c>
      <c r="BU29" s="20">
        <v>0</v>
      </c>
      <c r="BV29" s="20">
        <v>0</v>
      </c>
      <c r="BW29" s="20">
        <v>0</v>
      </c>
    </row>
    <row r="30" spans="4:75" ht="15" thickBot="1">
      <c r="I30" s="8" t="s">
        <v>167</v>
      </c>
      <c r="J30" s="192">
        <v>9600</v>
      </c>
      <c r="K30" s="261">
        <v>272139231.60016251</v>
      </c>
      <c r="L30" s="261">
        <v>222690747.45026895</v>
      </c>
      <c r="M30" s="261">
        <v>202809865.10751626</v>
      </c>
      <c r="N30" s="261">
        <v>203339370.660247</v>
      </c>
      <c r="O30" s="261">
        <v>184104264.60428476</v>
      </c>
      <c r="P30" s="261">
        <v>165033296.28602225</v>
      </c>
      <c r="Q30" s="261">
        <v>146191154.68901032</v>
      </c>
      <c r="R30" s="261">
        <v>127664151.91510546</v>
      </c>
      <c r="S30" s="261">
        <v>106851291.83135897</v>
      </c>
      <c r="T30" s="261">
        <v>116208450.31062961</v>
      </c>
      <c r="U30" s="261">
        <v>109566361.03188789</v>
      </c>
      <c r="V30" s="261">
        <v>92041529.253148913</v>
      </c>
      <c r="W30" s="261">
        <v>82589260.539143264</v>
      </c>
      <c r="X30" s="261">
        <v>75150667.51084733</v>
      </c>
      <c r="Y30" s="261">
        <v>59242311.18913573</v>
      </c>
      <c r="Z30" s="261">
        <v>44430288.915894747</v>
      </c>
      <c r="AA30" s="261">
        <v>44554638.880987346</v>
      </c>
      <c r="AB30" s="261">
        <v>31138033.86315012</v>
      </c>
      <c r="AC30" s="261">
        <v>31178219.537085831</v>
      </c>
      <c r="AD30" s="261">
        <v>19314075.124167204</v>
      </c>
      <c r="AE30" s="261">
        <v>12899553.967441201</v>
      </c>
      <c r="AF30" s="261">
        <v>9763940.0129771829</v>
      </c>
      <c r="AG30" s="261">
        <v>3187927.1271387339</v>
      </c>
      <c r="AH30" s="261">
        <v>32309.261217355728</v>
      </c>
      <c r="AI30" s="261">
        <v>0</v>
      </c>
      <c r="AJ30" s="261">
        <v>1097629.0070641041</v>
      </c>
      <c r="AK30" s="261">
        <v>13461483.075384259</v>
      </c>
      <c r="AN30" s="20" t="s">
        <v>365</v>
      </c>
      <c r="AO30" s="20">
        <v>0</v>
      </c>
      <c r="AP30" s="20">
        <v>0</v>
      </c>
      <c r="AQ30" s="20">
        <v>0</v>
      </c>
      <c r="AR30" s="20">
        <v>0</v>
      </c>
      <c r="AS30" s="20">
        <v>0</v>
      </c>
      <c r="AT30" s="20">
        <v>0</v>
      </c>
      <c r="AU30" s="20">
        <v>0</v>
      </c>
      <c r="AV30" s="20">
        <v>0</v>
      </c>
      <c r="AW30" s="20">
        <v>0</v>
      </c>
      <c r="AX30" s="20">
        <v>0</v>
      </c>
      <c r="AY30" s="20">
        <v>0</v>
      </c>
      <c r="AZ30" s="20">
        <v>0</v>
      </c>
      <c r="BA30" s="20">
        <v>0</v>
      </c>
      <c r="BB30" s="20">
        <v>0</v>
      </c>
      <c r="BC30" s="20">
        <v>0</v>
      </c>
      <c r="BD30" s="20">
        <v>0</v>
      </c>
      <c r="BE30" s="20">
        <v>0</v>
      </c>
      <c r="BF30" s="20">
        <v>0</v>
      </c>
      <c r="BG30" s="20">
        <v>0</v>
      </c>
      <c r="BH30" s="20">
        <v>0</v>
      </c>
      <c r="BI30" s="20">
        <v>0</v>
      </c>
      <c r="BJ30" s="20">
        <v>0</v>
      </c>
      <c r="BK30" s="20">
        <v>0</v>
      </c>
      <c r="BL30" s="20">
        <v>0</v>
      </c>
      <c r="BM30" s="20">
        <v>0</v>
      </c>
      <c r="BN30" s="20">
        <v>0</v>
      </c>
      <c r="BO30" s="20">
        <v>0</v>
      </c>
      <c r="BP30" s="20">
        <v>0</v>
      </c>
      <c r="BQ30" s="20">
        <v>0</v>
      </c>
      <c r="BR30" s="20">
        <v>0</v>
      </c>
      <c r="BS30" s="20">
        <v>0</v>
      </c>
      <c r="BT30" s="20">
        <v>0</v>
      </c>
      <c r="BU30" s="20">
        <v>0</v>
      </c>
      <c r="BV30" s="20">
        <v>0</v>
      </c>
      <c r="BW30" s="20">
        <v>0</v>
      </c>
    </row>
    <row r="31" spans="4:75" ht="15" thickBot="1">
      <c r="I31" s="8" t="s">
        <v>359</v>
      </c>
      <c r="J31" s="192">
        <v>9800</v>
      </c>
      <c r="K31" s="261">
        <v>281882444.89187676</v>
      </c>
      <c r="L31" s="261">
        <v>232398700.01574835</v>
      </c>
      <c r="M31" s="261">
        <v>212456674.56177536</v>
      </c>
      <c r="N31" s="261">
        <v>213002972.30691192</v>
      </c>
      <c r="O31" s="261">
        <v>193704636.4452219</v>
      </c>
      <c r="P31" s="261">
        <v>174544666.10456789</v>
      </c>
      <c r="Q31" s="261">
        <v>155578797.5962832</v>
      </c>
      <c r="R31" s="261">
        <v>136881869.1213243</v>
      </c>
      <c r="S31" s="261">
        <v>115572115.57776546</v>
      </c>
      <c r="T31" s="261">
        <v>125272942.60659713</v>
      </c>
      <c r="U31" s="261">
        <v>118553159.35210562</v>
      </c>
      <c r="V31" s="261">
        <v>100724419.89915538</v>
      </c>
      <c r="W31" s="261">
        <v>91078064.801060677</v>
      </c>
      <c r="X31" s="261">
        <v>83510846.900348425</v>
      </c>
      <c r="Y31" s="261">
        <v>67053341.47450757</v>
      </c>
      <c r="Z31" s="261">
        <v>51430874.813933432</v>
      </c>
      <c r="AA31" s="261">
        <v>51737972.105190814</v>
      </c>
      <c r="AB31" s="261">
        <v>37582820.268799961</v>
      </c>
      <c r="AC31" s="261">
        <v>37699038.928697109</v>
      </c>
      <c r="AD31" s="261">
        <v>25021724.807073414</v>
      </c>
      <c r="AE31" s="261">
        <v>17546617.313394904</v>
      </c>
      <c r="AF31" s="261">
        <v>14183877.92810154</v>
      </c>
      <c r="AG31" s="261">
        <v>6095119.7036196589</v>
      </c>
      <c r="AH31" s="261">
        <v>1128572.6134859324</v>
      </c>
      <c r="AI31" s="261">
        <v>31356.132929325104</v>
      </c>
      <c r="AJ31" s="261">
        <v>0</v>
      </c>
      <c r="AK31" s="261">
        <v>8104661.0296469927</v>
      </c>
      <c r="AN31" s="20" t="s">
        <v>352</v>
      </c>
      <c r="AO31" s="20">
        <v>3187927.1271387339</v>
      </c>
      <c r="AP31" s="20">
        <v>15326026.778577566</v>
      </c>
      <c r="AQ31" s="20">
        <v>109566361.03188789</v>
      </c>
      <c r="AR31" s="20">
        <v>505692331.49964285</v>
      </c>
      <c r="AS31" s="20">
        <v>1128572.6134859324</v>
      </c>
      <c r="AT31" s="20">
        <v>15326026.778577566</v>
      </c>
      <c r="AU31" s="20">
        <v>75150667.51084733</v>
      </c>
      <c r="AV31" s="20">
        <v>14183877.92810154</v>
      </c>
      <c r="AW31" s="20">
        <v>1097629.0070641637</v>
      </c>
      <c r="AX31" s="20">
        <v>181976317.53461373</v>
      </c>
      <c r="AY31" s="20">
        <v>31178219.537085831</v>
      </c>
      <c r="AZ31" s="20">
        <v>6095119.7036196589</v>
      </c>
      <c r="BA31" s="20">
        <v>14183877.92810154</v>
      </c>
      <c r="BB31" s="20">
        <v>25021724.807073414</v>
      </c>
      <c r="BC31" s="20">
        <v>37699038.928697109</v>
      </c>
      <c r="BD31" s="20">
        <v>51737972.105190814</v>
      </c>
      <c r="BE31" s="20">
        <v>67053341.47450757</v>
      </c>
      <c r="BF31" s="20">
        <v>83510846.900348425</v>
      </c>
      <c r="BG31" s="20">
        <v>100724419.89915538</v>
      </c>
      <c r="BH31" s="20">
        <v>118553159.35210562</v>
      </c>
      <c r="BI31" s="20">
        <v>136881869.1213243</v>
      </c>
      <c r="BJ31" s="20">
        <v>155578797.5962832</v>
      </c>
      <c r="BK31" s="20">
        <v>174544666.10456789</v>
      </c>
      <c r="BL31" s="20">
        <v>271371908.93087709</v>
      </c>
      <c r="BM31" s="20">
        <v>0</v>
      </c>
      <c r="BN31" s="20">
        <v>3397907.6235098243</v>
      </c>
      <c r="BO31" s="20">
        <v>12143214.501604915</v>
      </c>
      <c r="BP31" s="20">
        <v>27624471.318304777</v>
      </c>
      <c r="BQ31" s="20">
        <v>51047674.429114103</v>
      </c>
      <c r="BR31" s="20">
        <v>83472933.646492839</v>
      </c>
      <c r="BS31" s="20">
        <v>126410981.6513676</v>
      </c>
      <c r="BT31" s="20">
        <v>181976317.53461373</v>
      </c>
      <c r="BU31" s="20">
        <v>252135339.96186352</v>
      </c>
      <c r="BV31" s="20">
        <v>338852531.86739385</v>
      </c>
      <c r="BW31" s="20">
        <v>444687901.63291705</v>
      </c>
    </row>
    <row r="32" spans="4:75" ht="15" thickBot="1">
      <c r="I32" s="8" t="s">
        <v>119</v>
      </c>
      <c r="J32" s="192">
        <v>10400</v>
      </c>
      <c r="K32" s="261">
        <v>311161603.12380999</v>
      </c>
      <c r="L32" s="261">
        <v>261612265.63148823</v>
      </c>
      <c r="M32" s="261">
        <v>241547979.99192026</v>
      </c>
      <c r="N32" s="261">
        <v>242123439.67603251</v>
      </c>
      <c r="O32" s="261">
        <v>222690747.45026898</v>
      </c>
      <c r="P32" s="261">
        <v>203339370.66024703</v>
      </c>
      <c r="Q32" s="261">
        <v>184104264.60428476</v>
      </c>
      <c r="R32" s="261">
        <v>165033296.28602225</v>
      </c>
      <c r="S32" s="261">
        <v>142460809.38224679</v>
      </c>
      <c r="T32" s="261">
        <v>153098011.802113</v>
      </c>
      <c r="U32" s="261">
        <v>146191154.68901032</v>
      </c>
      <c r="V32" s="261">
        <v>127664151.91510546</v>
      </c>
      <c r="W32" s="261">
        <v>117623129.07645786</v>
      </c>
      <c r="X32" s="261">
        <v>109566361.03188789</v>
      </c>
      <c r="Y32" s="261">
        <v>92041529.253148913</v>
      </c>
      <c r="Z32" s="261">
        <v>74457816.878104806</v>
      </c>
      <c r="AA32" s="261">
        <v>75150667.51084733</v>
      </c>
      <c r="AB32" s="261">
        <v>59249921.590882897</v>
      </c>
      <c r="AC32" s="261">
        <v>59242311.18913573</v>
      </c>
      <c r="AD32" s="261">
        <v>44554638.880987346</v>
      </c>
      <c r="AE32" s="261">
        <v>35134712.473199546</v>
      </c>
      <c r="AF32" s="261">
        <v>31178219.537085831</v>
      </c>
      <c r="AG32" s="261">
        <v>19314075.124167204</v>
      </c>
      <c r="AH32" s="261">
        <v>9763940.0129771233</v>
      </c>
      <c r="AI32" s="261">
        <v>6402883.1983135939</v>
      </c>
      <c r="AJ32" s="261">
        <v>3187927.1271387339</v>
      </c>
      <c r="AK32" s="261">
        <v>0</v>
      </c>
      <c r="AN32" s="20" t="s">
        <v>351</v>
      </c>
      <c r="AO32" s="20">
        <v>9763940.0129771829</v>
      </c>
      <c r="AP32" s="20">
        <v>5034813.5641874075</v>
      </c>
      <c r="AQ32" s="20">
        <v>127664151.91510546</v>
      </c>
      <c r="AR32" s="20">
        <v>389200491.72740364</v>
      </c>
      <c r="AS32" s="20">
        <v>6095119.7036196589</v>
      </c>
      <c r="AT32" s="20">
        <v>5034813.5641874075</v>
      </c>
      <c r="AU32" s="20">
        <v>92041529.253148913</v>
      </c>
      <c r="AV32" s="20">
        <v>25021724.807073414</v>
      </c>
      <c r="AW32" s="20">
        <v>32309.261217355728</v>
      </c>
      <c r="AX32" s="20">
        <v>126410981.6513676</v>
      </c>
      <c r="AY32" s="20">
        <v>44554638.880987346</v>
      </c>
      <c r="AZ32" s="20">
        <v>14183877.92810154</v>
      </c>
      <c r="BA32" s="20">
        <v>25021724.807073414</v>
      </c>
      <c r="BB32" s="20">
        <v>37699038.928697109</v>
      </c>
      <c r="BC32" s="20">
        <v>51737972.105190814</v>
      </c>
      <c r="BD32" s="20">
        <v>67053341.47450757</v>
      </c>
      <c r="BE32" s="20">
        <v>83510846.900348425</v>
      </c>
      <c r="BF32" s="20">
        <v>100724419.89915538</v>
      </c>
      <c r="BG32" s="20">
        <v>118553159.35210562</v>
      </c>
      <c r="BH32" s="20">
        <v>136881869.1213243</v>
      </c>
      <c r="BI32" s="20">
        <v>155578797.5962832</v>
      </c>
      <c r="BJ32" s="20">
        <v>174544666.10456789</v>
      </c>
      <c r="BK32" s="20">
        <v>193704636.4452219</v>
      </c>
      <c r="BL32" s="20">
        <v>290913124.1270988</v>
      </c>
      <c r="BM32" s="20">
        <v>1128572.6134859324</v>
      </c>
      <c r="BN32" s="20">
        <v>0</v>
      </c>
      <c r="BO32" s="20">
        <v>3397907.6235098243</v>
      </c>
      <c r="BP32" s="20">
        <v>12143214.501604915</v>
      </c>
      <c r="BQ32" s="20">
        <v>27624471.318304777</v>
      </c>
      <c r="BR32" s="20">
        <v>51047674.429114103</v>
      </c>
      <c r="BS32" s="20">
        <v>83472933.646492839</v>
      </c>
      <c r="BT32" s="20">
        <v>126410981.6513676</v>
      </c>
      <c r="BU32" s="20">
        <v>181976317.53461373</v>
      </c>
      <c r="BV32" s="20">
        <v>252135339.96186352</v>
      </c>
      <c r="BW32" s="20">
        <v>338852531.86739385</v>
      </c>
    </row>
    <row r="33" spans="9:75">
      <c r="AN33" s="20" t="s">
        <v>350</v>
      </c>
      <c r="AO33" s="20">
        <v>19314075.124167204</v>
      </c>
      <c r="AP33" s="20">
        <v>403834.01652610302</v>
      </c>
      <c r="AQ33" s="20">
        <v>146191154.68901032</v>
      </c>
      <c r="AR33" s="20">
        <v>293278406.38122129</v>
      </c>
      <c r="AS33" s="20">
        <v>14183877.92810154</v>
      </c>
      <c r="AT33" s="20">
        <v>403834.01652610302</v>
      </c>
      <c r="AU33" s="20">
        <v>109566361.03188789</v>
      </c>
      <c r="AV33" s="20">
        <v>37699038.928697109</v>
      </c>
      <c r="AW33" s="20">
        <v>3187927.1271387339</v>
      </c>
      <c r="AX33" s="20">
        <v>83472933.646492839</v>
      </c>
      <c r="AY33" s="20">
        <v>59242311.18913573</v>
      </c>
      <c r="AZ33" s="20">
        <v>25021724.807073414</v>
      </c>
      <c r="BA33" s="20">
        <v>37699038.928697109</v>
      </c>
      <c r="BB33" s="20">
        <v>51737972.105190814</v>
      </c>
      <c r="BC33" s="20">
        <v>67053341.47450757</v>
      </c>
      <c r="BD33" s="20">
        <v>83510846.900348425</v>
      </c>
      <c r="BE33" s="20">
        <v>100724419.89915538</v>
      </c>
      <c r="BF33" s="20">
        <v>118553159.35210562</v>
      </c>
      <c r="BG33" s="20">
        <v>136881869.1213243</v>
      </c>
      <c r="BH33" s="20">
        <v>155578797.5962832</v>
      </c>
      <c r="BI33" s="20">
        <v>174544666.10456789</v>
      </c>
      <c r="BJ33" s="20">
        <v>193704636.4452219</v>
      </c>
      <c r="BK33" s="20">
        <v>213002972.30691195</v>
      </c>
      <c r="BL33" s="20">
        <v>310475307.86353302</v>
      </c>
      <c r="BM33" s="20">
        <v>6095119.7036196589</v>
      </c>
      <c r="BN33" s="20">
        <v>1128572.6134859324</v>
      </c>
      <c r="BO33" s="20">
        <v>0</v>
      </c>
      <c r="BP33" s="20">
        <v>3397907.6235098243</v>
      </c>
      <c r="BQ33" s="20">
        <v>12143214.501604915</v>
      </c>
      <c r="BR33" s="20">
        <v>27624471.318304777</v>
      </c>
      <c r="BS33" s="20">
        <v>51047674.429114103</v>
      </c>
      <c r="BT33" s="20">
        <v>83472933.646492839</v>
      </c>
      <c r="BU33" s="20">
        <v>126410981.6513676</v>
      </c>
      <c r="BV33" s="20">
        <v>181976317.53461373</v>
      </c>
      <c r="BW33" s="20">
        <v>252135339.96186352</v>
      </c>
    </row>
    <row r="34" spans="9:75">
      <c r="AN34" s="20" t="s">
        <v>349</v>
      </c>
      <c r="AO34" s="20">
        <v>31178219.537085831</v>
      </c>
      <c r="AP34" s="20">
        <v>452891.46948707104</v>
      </c>
      <c r="AQ34" s="20">
        <v>165033296.28602225</v>
      </c>
      <c r="AR34" s="20">
        <v>215120109.33314526</v>
      </c>
      <c r="AS34" s="20">
        <v>25021724.807073414</v>
      </c>
      <c r="AT34" s="20">
        <v>452891.46948707104</v>
      </c>
      <c r="AU34" s="20">
        <v>127664151.91510546</v>
      </c>
      <c r="AV34" s="20">
        <v>51737972.105190814</v>
      </c>
      <c r="AW34" s="20">
        <v>9763940.0129771829</v>
      </c>
      <c r="AX34" s="20">
        <v>51047674.429114103</v>
      </c>
      <c r="AY34" s="20">
        <v>75150667.51084733</v>
      </c>
      <c r="AZ34" s="20">
        <v>37699038.928697109</v>
      </c>
      <c r="BA34" s="20">
        <v>51737972.105190814</v>
      </c>
      <c r="BB34" s="20">
        <v>67053341.47450757</v>
      </c>
      <c r="BC34" s="20">
        <v>83510846.900348425</v>
      </c>
      <c r="BD34" s="20">
        <v>100724419.89915538</v>
      </c>
      <c r="BE34" s="20">
        <v>118553159.35210562</v>
      </c>
      <c r="BF34" s="20">
        <v>136881869.1213243</v>
      </c>
      <c r="BG34" s="20">
        <v>155578797.5962832</v>
      </c>
      <c r="BH34" s="20">
        <v>174544666.10456789</v>
      </c>
      <c r="BI34" s="20">
        <v>193704636.4452219</v>
      </c>
      <c r="BJ34" s="20">
        <v>213002972.30691195</v>
      </c>
      <c r="BK34" s="20">
        <v>232398700.01574838</v>
      </c>
      <c r="BL34" s="20">
        <v>330051301.31961524</v>
      </c>
      <c r="BM34" s="20">
        <v>14183877.92810154</v>
      </c>
      <c r="BN34" s="20">
        <v>6095119.7036196589</v>
      </c>
      <c r="BO34" s="20">
        <v>1128572.6134859324</v>
      </c>
      <c r="BP34" s="20">
        <v>0</v>
      </c>
      <c r="BQ34" s="20">
        <v>3397907.6235098243</v>
      </c>
      <c r="BR34" s="20">
        <v>12143214.501604915</v>
      </c>
      <c r="BS34" s="20">
        <v>27624471.318304777</v>
      </c>
      <c r="BT34" s="20">
        <v>51047674.429114103</v>
      </c>
      <c r="BU34" s="20">
        <v>83472933.646492839</v>
      </c>
      <c r="BV34" s="20">
        <v>126410981.6513676</v>
      </c>
      <c r="BW34" s="20">
        <v>181976317.53461373</v>
      </c>
    </row>
    <row r="35" spans="9:75" ht="25.95" customHeight="1">
      <c r="I35" s="55" t="s">
        <v>368</v>
      </c>
      <c r="R35" s="299"/>
      <c r="AN35" s="20" t="s">
        <v>348</v>
      </c>
      <c r="AO35" s="20">
        <v>44554638.880987346</v>
      </c>
      <c r="AP35" s="20">
        <v>4542011.1225633621</v>
      </c>
      <c r="AQ35" s="20">
        <v>184104264.60428476</v>
      </c>
      <c r="AR35" s="20">
        <v>152481792.34132183</v>
      </c>
      <c r="AS35" s="20">
        <v>37699038.928697109</v>
      </c>
      <c r="AT35" s="20">
        <v>4542011.1225633621</v>
      </c>
      <c r="AU35" s="20">
        <v>146191154.68901032</v>
      </c>
      <c r="AV35" s="20">
        <v>67053341.47450757</v>
      </c>
      <c r="AW35" s="20">
        <v>19314075.124167204</v>
      </c>
      <c r="AX35" s="20">
        <v>27624471.318304777</v>
      </c>
      <c r="AY35" s="20">
        <v>92041529.253148913</v>
      </c>
      <c r="AZ35" s="20">
        <v>51737972.105190814</v>
      </c>
      <c r="BA35" s="20">
        <v>67053341.47450757</v>
      </c>
      <c r="BB35" s="20">
        <v>83510846.900348425</v>
      </c>
      <c r="BC35" s="20">
        <v>100724419.89915538</v>
      </c>
      <c r="BD35" s="20">
        <v>118553159.35210562</v>
      </c>
      <c r="BE35" s="20">
        <v>136881869.1213243</v>
      </c>
      <c r="BF35" s="20">
        <v>155578797.5962832</v>
      </c>
      <c r="BG35" s="20">
        <v>174544666.10456789</v>
      </c>
      <c r="BH35" s="20">
        <v>193704636.4452219</v>
      </c>
      <c r="BI35" s="20">
        <v>213002972.30691195</v>
      </c>
      <c r="BJ35" s="20">
        <v>232398700.01574838</v>
      </c>
      <c r="BK35" s="20">
        <v>251862099.94119978</v>
      </c>
      <c r="BL35" s="20">
        <v>349636264.79696393</v>
      </c>
      <c r="BM35" s="20">
        <v>25021724.807073414</v>
      </c>
      <c r="BN35" s="20">
        <v>14183877.92810154</v>
      </c>
      <c r="BO35" s="20">
        <v>6095119.7036196589</v>
      </c>
      <c r="BP35" s="20">
        <v>1128572.6134859324</v>
      </c>
      <c r="BQ35" s="20">
        <v>0</v>
      </c>
      <c r="BR35" s="20">
        <v>3397907.6235098243</v>
      </c>
      <c r="BS35" s="20">
        <v>12143214.501604915</v>
      </c>
      <c r="BT35" s="20">
        <v>27624471.318304777</v>
      </c>
      <c r="BU35" s="20">
        <v>51047674.429114103</v>
      </c>
      <c r="BV35" s="20">
        <v>83472933.646492839</v>
      </c>
      <c r="BW35" s="20">
        <v>126410981.6513676</v>
      </c>
    </row>
    <row r="36" spans="9:75">
      <c r="AN36" s="20" t="s">
        <v>347</v>
      </c>
      <c r="AO36" s="20">
        <v>59242311.18913573</v>
      </c>
      <c r="AP36" s="20">
        <v>11879579.454932213</v>
      </c>
      <c r="AQ36" s="20">
        <v>203339370.66024703</v>
      </c>
      <c r="AR36" s="20">
        <v>103502917.23016405</v>
      </c>
      <c r="AS36" s="20">
        <v>51737972.105190814</v>
      </c>
      <c r="AT36" s="20">
        <v>11879579.454932213</v>
      </c>
      <c r="AU36" s="20">
        <v>165033296.28602225</v>
      </c>
      <c r="AV36" s="20">
        <v>83510846.900348425</v>
      </c>
      <c r="AW36" s="20">
        <v>31178219.537085831</v>
      </c>
      <c r="AX36" s="20">
        <v>12143214.501604915</v>
      </c>
      <c r="AY36" s="20">
        <v>109566361.03188789</v>
      </c>
      <c r="AZ36" s="20">
        <v>67053341.47450757</v>
      </c>
      <c r="BA36" s="20">
        <v>83510846.900348425</v>
      </c>
      <c r="BB36" s="20">
        <v>100724419.89915538</v>
      </c>
      <c r="BC36" s="20">
        <v>118553159.35210562</v>
      </c>
      <c r="BD36" s="20">
        <v>136881869.1213243</v>
      </c>
      <c r="BE36" s="20">
        <v>155578797.5962832</v>
      </c>
      <c r="BF36" s="20">
        <v>174544666.10456789</v>
      </c>
      <c r="BG36" s="20">
        <v>193704636.4452219</v>
      </c>
      <c r="BH36" s="20">
        <v>213002972.30691195</v>
      </c>
      <c r="BI36" s="20">
        <v>232398700.01574838</v>
      </c>
      <c r="BJ36" s="20">
        <v>251862099.94119978</v>
      </c>
      <c r="BK36" s="20">
        <v>271371908.93087709</v>
      </c>
      <c r="BL36" s="20">
        <v>369226973.75060344</v>
      </c>
      <c r="BM36" s="20">
        <v>37699038.928697109</v>
      </c>
      <c r="BN36" s="20">
        <v>25021724.807073414</v>
      </c>
      <c r="BO36" s="20">
        <v>14183877.92810154</v>
      </c>
      <c r="BP36" s="20">
        <v>6095119.7036196589</v>
      </c>
      <c r="BQ36" s="20">
        <v>1128572.6134859324</v>
      </c>
      <c r="BR36" s="20">
        <v>0</v>
      </c>
      <c r="BS36" s="20">
        <v>3397907.6235098243</v>
      </c>
      <c r="BT36" s="20">
        <v>12143214.501604915</v>
      </c>
      <c r="BU36" s="20">
        <v>27624471.318304777</v>
      </c>
      <c r="BV36" s="20">
        <v>51047674.429114103</v>
      </c>
      <c r="BW36" s="20">
        <v>83472933.646492839</v>
      </c>
    </row>
    <row r="37" spans="9:75">
      <c r="AN37" s="20" t="s">
        <v>346</v>
      </c>
      <c r="AO37" s="20">
        <v>75150667.51084733</v>
      </c>
      <c r="AP37" s="20">
        <v>22104607.855262041</v>
      </c>
      <c r="AQ37" s="20">
        <v>222690747.45026898</v>
      </c>
      <c r="AR37" s="20">
        <v>66057588.27735734</v>
      </c>
      <c r="AS37" s="20">
        <v>67053341.47450757</v>
      </c>
      <c r="AT37" s="20">
        <v>22104607.855262041</v>
      </c>
      <c r="AU37" s="20">
        <v>184104264.60428476</v>
      </c>
      <c r="AV37" s="20">
        <v>100724419.89915538</v>
      </c>
      <c r="AW37" s="20">
        <v>44554638.880987346</v>
      </c>
      <c r="AX37" s="20">
        <v>3397907.6235098243</v>
      </c>
      <c r="AY37" s="20">
        <v>127664151.91510546</v>
      </c>
      <c r="AZ37" s="20">
        <v>83510846.900348425</v>
      </c>
      <c r="BA37" s="20">
        <v>100724419.89915538</v>
      </c>
      <c r="BB37" s="20">
        <v>118553159.35210562</v>
      </c>
      <c r="BC37" s="20">
        <v>136881869.1213243</v>
      </c>
      <c r="BD37" s="20">
        <v>155578797.5962832</v>
      </c>
      <c r="BE37" s="20">
        <v>174544666.10456789</v>
      </c>
      <c r="BF37" s="20">
        <v>193704636.4452219</v>
      </c>
      <c r="BG37" s="20">
        <v>213002972.30691195</v>
      </c>
      <c r="BH37" s="20">
        <v>232398700.01574838</v>
      </c>
      <c r="BI37" s="20">
        <v>251862099.94119978</v>
      </c>
      <c r="BJ37" s="20">
        <v>271371908.93087709</v>
      </c>
      <c r="BK37" s="20">
        <v>290913124.1270988</v>
      </c>
      <c r="BL37" s="20">
        <v>388821311.13190389</v>
      </c>
      <c r="BM37" s="20">
        <v>51737972.105190814</v>
      </c>
      <c r="BN37" s="20">
        <v>37699038.928697109</v>
      </c>
      <c r="BO37" s="20">
        <v>25021724.807073414</v>
      </c>
      <c r="BP37" s="20">
        <v>14183877.92810154</v>
      </c>
      <c r="BQ37" s="20">
        <v>6095119.7036196589</v>
      </c>
      <c r="BR37" s="20">
        <v>1128572.6134859324</v>
      </c>
      <c r="BS37" s="20">
        <v>0</v>
      </c>
      <c r="BT37" s="20">
        <v>3397907.6235098243</v>
      </c>
      <c r="BU37" s="20">
        <v>12143214.501604915</v>
      </c>
      <c r="BV37" s="20">
        <v>27624471.318304777</v>
      </c>
      <c r="BW37" s="20">
        <v>51047674.429114103</v>
      </c>
    </row>
    <row r="38" spans="9:75">
      <c r="AN38" s="20" t="s">
        <v>345</v>
      </c>
      <c r="AO38" s="20">
        <v>92041529.253148884</v>
      </c>
      <c r="AP38" s="20">
        <v>34396235.208437115</v>
      </c>
      <c r="AQ38" s="20">
        <v>242123439.67603251</v>
      </c>
      <c r="AR38" s="20">
        <v>38281987.135589331</v>
      </c>
      <c r="AS38" s="20">
        <v>83510846.900348395</v>
      </c>
      <c r="AT38" s="20">
        <v>34396235.208437115</v>
      </c>
      <c r="AU38" s="20">
        <v>203339370.660247</v>
      </c>
      <c r="AV38" s="20">
        <v>118553159.35210559</v>
      </c>
      <c r="AW38" s="20">
        <v>59242311.1891357</v>
      </c>
      <c r="AX38" s="20">
        <v>0</v>
      </c>
      <c r="AY38" s="20">
        <v>146191154.68901029</v>
      </c>
      <c r="AZ38" s="20">
        <v>100724419.89915535</v>
      </c>
      <c r="BA38" s="20">
        <v>118553159.35210559</v>
      </c>
      <c r="BB38" s="20">
        <v>136881869.12132427</v>
      </c>
      <c r="BC38" s="20">
        <v>155578797.59628317</v>
      </c>
      <c r="BD38" s="20">
        <v>174544666.10456786</v>
      </c>
      <c r="BE38" s="20">
        <v>193704636.44522187</v>
      </c>
      <c r="BF38" s="20">
        <v>213002972.30691192</v>
      </c>
      <c r="BG38" s="20">
        <v>232398700.01574835</v>
      </c>
      <c r="BH38" s="20">
        <v>251862099.94119975</v>
      </c>
      <c r="BI38" s="20">
        <v>271371908.93087709</v>
      </c>
      <c r="BJ38" s="20">
        <v>290913124.1270988</v>
      </c>
      <c r="BK38" s="20">
        <v>310475307.86353302</v>
      </c>
      <c r="BL38" s="20">
        <v>408417907.48314786</v>
      </c>
      <c r="BM38" s="20">
        <v>67053341.47450754</v>
      </c>
      <c r="BN38" s="20">
        <v>51737972.105190784</v>
      </c>
      <c r="BO38" s="20">
        <v>37699038.928697079</v>
      </c>
      <c r="BP38" s="20">
        <v>25021724.807073385</v>
      </c>
      <c r="BQ38" s="20">
        <v>14183877.92810151</v>
      </c>
      <c r="BR38" s="20">
        <v>6095119.7036196291</v>
      </c>
      <c r="BS38" s="20">
        <v>1128572.6134859025</v>
      </c>
      <c r="BT38" s="20">
        <v>0</v>
      </c>
      <c r="BU38" s="20">
        <v>3397907.6235097945</v>
      </c>
      <c r="BV38" s="20">
        <v>12143214.501604885</v>
      </c>
      <c r="BW38" s="20">
        <v>27624471.318304747</v>
      </c>
    </row>
    <row r="39" spans="9:75">
      <c r="AN39" s="20" t="s">
        <v>344</v>
      </c>
      <c r="AO39" s="20">
        <v>109566361.03188786</v>
      </c>
      <c r="AP39" s="20">
        <v>48105945.828560978</v>
      </c>
      <c r="AQ39" s="20">
        <v>261612265.63148823</v>
      </c>
      <c r="AR39" s="20">
        <v>18954537.529473901</v>
      </c>
      <c r="AS39" s="20">
        <v>100724419.89915535</v>
      </c>
      <c r="AT39" s="20">
        <v>48105945.828560978</v>
      </c>
      <c r="AU39" s="20">
        <v>222690747.45026895</v>
      </c>
      <c r="AV39" s="20">
        <v>136881869.12132427</v>
      </c>
      <c r="AW39" s="20">
        <v>75150667.5108473</v>
      </c>
      <c r="AX39" s="20">
        <v>1128572.6134859025</v>
      </c>
      <c r="AY39" s="20">
        <v>165033296.28602222</v>
      </c>
      <c r="AZ39" s="20">
        <v>118553159.35210559</v>
      </c>
      <c r="BA39" s="20">
        <v>136881869.12132427</v>
      </c>
      <c r="BB39" s="20">
        <v>155578797.59628317</v>
      </c>
      <c r="BC39" s="20">
        <v>174544666.10456786</v>
      </c>
      <c r="BD39" s="20">
        <v>193704636.44522187</v>
      </c>
      <c r="BE39" s="20">
        <v>213002972.30691192</v>
      </c>
      <c r="BF39" s="20">
        <v>232398700.01574835</v>
      </c>
      <c r="BG39" s="20">
        <v>251862099.94119975</v>
      </c>
      <c r="BH39" s="20">
        <v>271371908.93087709</v>
      </c>
      <c r="BI39" s="20">
        <v>290913124.1270988</v>
      </c>
      <c r="BJ39" s="20">
        <v>310475307.86353302</v>
      </c>
      <c r="BK39" s="20">
        <v>330051301.31961524</v>
      </c>
      <c r="BL39" s="20">
        <v>428015890.096246</v>
      </c>
      <c r="BM39" s="20">
        <v>83510846.900348395</v>
      </c>
      <c r="BN39" s="20">
        <v>67053341.47450754</v>
      </c>
      <c r="BO39" s="20">
        <v>51737972.105190784</v>
      </c>
      <c r="BP39" s="20">
        <v>37699038.928697079</v>
      </c>
      <c r="BQ39" s="20">
        <v>25021724.807073385</v>
      </c>
      <c r="BR39" s="20">
        <v>14183877.92810151</v>
      </c>
      <c r="BS39" s="20">
        <v>6095119.7036195993</v>
      </c>
      <c r="BT39" s="20">
        <v>1128572.6134859025</v>
      </c>
      <c r="BU39" s="20">
        <v>0</v>
      </c>
      <c r="BV39" s="20">
        <v>3397907.6235097945</v>
      </c>
      <c r="BW39" s="20">
        <v>12143214.501604885</v>
      </c>
    </row>
    <row r="40" spans="9:75">
      <c r="AN40" s="20" t="s">
        <v>366</v>
      </c>
      <c r="AO40" s="20">
        <v>127664151.91510543</v>
      </c>
      <c r="AP40" s="20">
        <v>63111215.718237549</v>
      </c>
      <c r="AQ40" s="20">
        <v>281139333.24597263</v>
      </c>
      <c r="AR40" s="20">
        <v>7022244.7802477777</v>
      </c>
      <c r="AS40" s="20">
        <v>118553159.35210559</v>
      </c>
      <c r="AT40" s="20">
        <v>63111215.718237549</v>
      </c>
      <c r="AU40" s="20">
        <v>242123439.67603251</v>
      </c>
      <c r="AV40" s="20">
        <v>155578797.59628317</v>
      </c>
      <c r="AW40" s="20">
        <v>92041529.253148884</v>
      </c>
      <c r="AX40" s="20">
        <v>6095119.7036195993</v>
      </c>
      <c r="AY40" s="20">
        <v>184104264.60428473</v>
      </c>
      <c r="AZ40" s="20">
        <v>136881869.12132427</v>
      </c>
      <c r="BA40" s="20">
        <v>155578797.59628317</v>
      </c>
      <c r="BB40" s="20">
        <v>174544666.10456786</v>
      </c>
      <c r="BC40" s="20">
        <v>193704636.44522187</v>
      </c>
      <c r="BD40" s="20">
        <v>213002972.30691192</v>
      </c>
      <c r="BE40" s="20">
        <v>232398700.01574835</v>
      </c>
      <c r="BF40" s="20">
        <v>251862099.94119975</v>
      </c>
      <c r="BG40" s="20">
        <v>271371908.93087709</v>
      </c>
      <c r="BH40" s="20">
        <v>290913124.1270988</v>
      </c>
      <c r="BI40" s="20">
        <v>310475307.86353302</v>
      </c>
      <c r="BJ40" s="20">
        <v>330051301.31961524</v>
      </c>
      <c r="BK40" s="20">
        <v>349636264.79696393</v>
      </c>
      <c r="BL40" s="20">
        <v>447614711.14478731</v>
      </c>
      <c r="BM40" s="20">
        <v>100724419.89915535</v>
      </c>
      <c r="BN40" s="20">
        <v>83510846.900348395</v>
      </c>
      <c r="BO40" s="20">
        <v>67053341.47450754</v>
      </c>
      <c r="BP40" s="20">
        <v>51737972.105190784</v>
      </c>
      <c r="BQ40" s="20">
        <v>37699038.928697079</v>
      </c>
      <c r="BR40" s="20">
        <v>25021724.807073414</v>
      </c>
      <c r="BS40" s="20">
        <v>14183877.92810151</v>
      </c>
      <c r="BT40" s="20">
        <v>6095119.7036195993</v>
      </c>
      <c r="BU40" s="20">
        <v>1128572.6134859025</v>
      </c>
      <c r="BV40" s="20">
        <v>0</v>
      </c>
      <c r="BW40" s="20">
        <v>3397907.6235097945</v>
      </c>
    </row>
    <row r="41" spans="9:75">
      <c r="AN41" s="20" t="s">
        <v>367</v>
      </c>
      <c r="AO41" s="20">
        <v>0</v>
      </c>
      <c r="AP41" s="20">
        <v>0</v>
      </c>
      <c r="AQ41" s="20">
        <v>0</v>
      </c>
      <c r="AR41" s="20">
        <v>0</v>
      </c>
      <c r="AS41" s="20">
        <v>0</v>
      </c>
      <c r="AT41" s="20">
        <v>0</v>
      </c>
      <c r="AU41" s="2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20">
        <v>0</v>
      </c>
    </row>
    <row r="44" spans="9:75">
      <c r="AN44" s="301" t="s">
        <v>369</v>
      </c>
    </row>
    <row r="45" spans="9:75">
      <c r="AO45" s="20" t="s">
        <v>118</v>
      </c>
      <c r="AP45" s="20" t="s">
        <v>116</v>
      </c>
      <c r="AQ45" s="20" t="s">
        <v>119</v>
      </c>
      <c r="AR45" s="20" t="s">
        <v>117</v>
      </c>
      <c r="AS45" s="20" t="s">
        <v>115</v>
      </c>
      <c r="AT45" s="20" t="s">
        <v>138</v>
      </c>
      <c r="AU45" s="20" t="s">
        <v>167</v>
      </c>
      <c r="AV45" s="20" t="s">
        <v>153</v>
      </c>
      <c r="AW45" s="20" t="s">
        <v>145</v>
      </c>
      <c r="AX45" s="20" t="s">
        <v>126</v>
      </c>
      <c r="AY45" s="20" t="s">
        <v>159</v>
      </c>
      <c r="AZ45" s="20" t="s">
        <v>353</v>
      </c>
      <c r="BA45" s="20" t="s">
        <v>354</v>
      </c>
      <c r="BB45" s="20" t="s">
        <v>355</v>
      </c>
      <c r="BC45" s="20" t="s">
        <v>356</v>
      </c>
      <c r="BD45" s="20" t="s">
        <v>357</v>
      </c>
      <c r="BE45" s="20" t="s">
        <v>358</v>
      </c>
      <c r="BF45" s="20" t="s">
        <v>359</v>
      </c>
      <c r="BG45" s="20" t="s">
        <v>360</v>
      </c>
      <c r="BH45" s="20" t="s">
        <v>352</v>
      </c>
      <c r="BI45" s="20" t="s">
        <v>351</v>
      </c>
      <c r="BJ45" s="20" t="s">
        <v>350</v>
      </c>
      <c r="BK45" s="20" t="s">
        <v>349</v>
      </c>
      <c r="BL45" s="20" t="s">
        <v>348</v>
      </c>
      <c r="BM45" s="20" t="s">
        <v>347</v>
      </c>
      <c r="BN45" s="20" t="s">
        <v>346</v>
      </c>
      <c r="BO45" s="20" t="s">
        <v>345</v>
      </c>
      <c r="BP45" s="20" t="s">
        <v>344</v>
      </c>
    </row>
    <row r="46" spans="9:75">
      <c r="AO46" s="20">
        <v>7200</v>
      </c>
      <c r="AP46" s="20">
        <v>5700</v>
      </c>
      <c r="AQ46" s="20">
        <v>10400</v>
      </c>
      <c r="AR46" s="20">
        <v>2400</v>
      </c>
      <c r="AS46" s="20">
        <v>7000</v>
      </c>
      <c r="AT46" s="20">
        <v>5700</v>
      </c>
      <c r="AU46" s="20">
        <v>9600</v>
      </c>
      <c r="AV46" s="20">
        <v>7800</v>
      </c>
      <c r="AW46" s="20">
        <v>6400</v>
      </c>
      <c r="AX46" s="20">
        <v>3800</v>
      </c>
      <c r="AY46" s="20">
        <v>8400</v>
      </c>
      <c r="AZ46" s="20">
        <v>7400</v>
      </c>
      <c r="BA46" s="20">
        <v>7800</v>
      </c>
      <c r="BB46" s="20">
        <v>8200</v>
      </c>
      <c r="BC46" s="20">
        <v>8600</v>
      </c>
      <c r="BD46" s="20">
        <v>9000</v>
      </c>
      <c r="BE46" s="20">
        <v>9400</v>
      </c>
      <c r="BF46" s="20">
        <v>9800</v>
      </c>
      <c r="BG46" s="20">
        <v>10200</v>
      </c>
      <c r="BH46" s="20">
        <v>6600</v>
      </c>
      <c r="BI46" s="20">
        <v>6200</v>
      </c>
      <c r="BJ46" s="20">
        <v>5800</v>
      </c>
      <c r="BK46" s="20">
        <v>5400</v>
      </c>
      <c r="BL46" s="20">
        <v>5000</v>
      </c>
      <c r="BM46" s="20">
        <v>4600</v>
      </c>
      <c r="BN46" s="20">
        <v>4200</v>
      </c>
      <c r="BO46" s="20">
        <v>3800</v>
      </c>
      <c r="BP46" s="20">
        <v>3400</v>
      </c>
    </row>
    <row r="47" spans="9:75">
      <c r="AN47" s="20" t="s">
        <v>118</v>
      </c>
      <c r="AO47" s="20">
        <v>0</v>
      </c>
      <c r="AP47" s="20">
        <v>42829974.691660702</v>
      </c>
      <c r="AQ47" s="20">
        <v>74457816.878104806</v>
      </c>
      <c r="AR47" s="20">
        <v>619739438.55093396</v>
      </c>
      <c r="AS47" s="20">
        <v>1311980.3698880076</v>
      </c>
      <c r="AT47" s="20">
        <v>42829974.691660702</v>
      </c>
      <c r="AU47" s="20">
        <v>44430288.915894747</v>
      </c>
      <c r="AV47" s="20">
        <v>2628851.3971330523</v>
      </c>
      <c r="AW47" s="20">
        <v>12364713.781120598</v>
      </c>
      <c r="AX47" s="20">
        <v>261116033.1714077</v>
      </c>
      <c r="AY47" s="20">
        <v>11231276.154890895</v>
      </c>
      <c r="AZ47" s="20">
        <v>57286.137563824654</v>
      </c>
      <c r="BA47" s="20">
        <v>2628851.3971330523</v>
      </c>
      <c r="BB47" s="20">
        <v>7781076.0266584754</v>
      </c>
      <c r="BC47" s="20">
        <v>15314481.01607126</v>
      </c>
      <c r="BD47" s="20">
        <v>25408530.979182899</v>
      </c>
      <c r="BE47" s="20">
        <v>37741847.882447302</v>
      </c>
      <c r="BF47" s="20">
        <v>51430874.813933432</v>
      </c>
      <c r="BG47" s="20">
        <v>66474927.810903966</v>
      </c>
      <c r="BH47" s="20">
        <v>7444654.6655527353</v>
      </c>
      <c r="BI47" s="20">
        <v>18856884.617435992</v>
      </c>
      <c r="BJ47" s="20">
        <v>37165533.542442799</v>
      </c>
      <c r="BK47" s="20">
        <v>62353822.790790141</v>
      </c>
      <c r="BL47" s="20">
        <v>95291632.022238374</v>
      </c>
      <c r="BM47" s="20">
        <v>138436865.93899322</v>
      </c>
      <c r="BN47" s="20">
        <v>193529088.39464104</v>
      </c>
      <c r="BO47" s="20">
        <v>261116033.1714077</v>
      </c>
      <c r="BP47" s="20">
        <v>341717297.16518986</v>
      </c>
    </row>
    <row r="48" spans="9:75">
      <c r="AN48" s="20" t="s">
        <v>116</v>
      </c>
      <c r="AO48" s="20">
        <v>19456338.813437521</v>
      </c>
      <c r="AP48" s="20">
        <v>0</v>
      </c>
      <c r="AQ48" s="20">
        <v>142460809.38224679</v>
      </c>
      <c r="AR48" s="20">
        <v>239221212.54136598</v>
      </c>
      <c r="AS48" s="20">
        <v>14642584.572706521</v>
      </c>
      <c r="AT48" s="20">
        <v>0</v>
      </c>
      <c r="AU48" s="20">
        <v>106851291.83135897</v>
      </c>
      <c r="AV48" s="20">
        <v>36816413.404938996</v>
      </c>
      <c r="AW48" s="20">
        <v>3622711.3927305341</v>
      </c>
      <c r="AX48" s="20">
        <v>67155456.861296415</v>
      </c>
      <c r="AY48" s="20">
        <v>57832327.515460253</v>
      </c>
      <c r="AZ48" s="20">
        <v>24763445.283752739</v>
      </c>
      <c r="BA48" s="20">
        <v>36816413.404938996</v>
      </c>
      <c r="BB48" s="20">
        <v>50514795.408389807</v>
      </c>
      <c r="BC48" s="20">
        <v>65438921.433337271</v>
      </c>
      <c r="BD48" s="20">
        <v>81491261.689791739</v>
      </c>
      <c r="BE48" s="20">
        <v>98263635.23210746</v>
      </c>
      <c r="BF48" s="20">
        <v>115572115.57776546</v>
      </c>
      <c r="BG48" s="20">
        <v>133381243.05307716</v>
      </c>
      <c r="BH48" s="20">
        <v>6633201.6600589156</v>
      </c>
      <c r="BI48" s="20">
        <v>1425004.2699157</v>
      </c>
      <c r="BJ48" s="20">
        <v>219588.49629890919</v>
      </c>
      <c r="BK48" s="20">
        <v>2253067.9630865455</v>
      </c>
      <c r="BL48" s="20">
        <v>9149847.1617363691</v>
      </c>
      <c r="BM48" s="20">
        <v>21415157.433936238</v>
      </c>
      <c r="BN48" s="20">
        <v>40437305.905541658</v>
      </c>
      <c r="BO48" s="20">
        <v>67155456.861296415</v>
      </c>
      <c r="BP48" s="20">
        <v>102493904.79982829</v>
      </c>
    </row>
    <row r="49" spans="1:68">
      <c r="AN49" s="20" t="s">
        <v>119</v>
      </c>
      <c r="AO49" s="20">
        <v>205486143.45582306</v>
      </c>
      <c r="AP49" s="20">
        <v>526684318.57233703</v>
      </c>
      <c r="AQ49" s="20">
        <v>0</v>
      </c>
      <c r="AR49" s="20">
        <v>2298146569.0294394</v>
      </c>
      <c r="AS49" s="20">
        <v>237241237.0292449</v>
      </c>
      <c r="AT49" s="20">
        <v>526684318.57233703</v>
      </c>
      <c r="AU49" s="20">
        <v>13461483.075384259</v>
      </c>
      <c r="AV49" s="20">
        <v>127209996.09595954</v>
      </c>
      <c r="AW49" s="20">
        <v>350115762.69678605</v>
      </c>
      <c r="AX49" s="20">
        <v>1313511871.6630712</v>
      </c>
      <c r="AY49" s="20">
        <v>72187934.167420268</v>
      </c>
      <c r="AZ49" s="20">
        <v>176461644.3784765</v>
      </c>
      <c r="BA49" s="20">
        <v>127209996.09595954</v>
      </c>
      <c r="BB49" s="20">
        <v>88435536.439821959</v>
      </c>
      <c r="BC49" s="20">
        <v>58088503.77521944</v>
      </c>
      <c r="BD49" s="20">
        <v>36279035.257640839</v>
      </c>
      <c r="BE49" s="20">
        <v>20011663.889825344</v>
      </c>
      <c r="BF49" s="20">
        <v>8104661.0296469927</v>
      </c>
      <c r="BG49" s="20">
        <v>1350410.0647214651</v>
      </c>
      <c r="BH49" s="20">
        <v>309142727.67233527</v>
      </c>
      <c r="BI49" s="20">
        <v>395075435.62027752</v>
      </c>
      <c r="BJ49" s="20">
        <v>498068229.38344324</v>
      </c>
      <c r="BK49" s="20">
        <v>619303510.15667641</v>
      </c>
      <c r="BL49" s="20">
        <v>758334807.91023862</v>
      </c>
      <c r="BM49" s="20">
        <v>918075005.54180825</v>
      </c>
      <c r="BN49" s="20">
        <v>1102582252.694304</v>
      </c>
      <c r="BO49" s="20">
        <v>1313511871.6630712</v>
      </c>
      <c r="BP49" s="20">
        <v>1552672096.5187364</v>
      </c>
    </row>
    <row r="50" spans="1:68">
      <c r="AN50" s="20" t="s">
        <v>117</v>
      </c>
      <c r="AO50" s="20">
        <v>156831512.78046495</v>
      </c>
      <c r="AP50" s="20">
        <v>89288904.914590955</v>
      </c>
      <c r="AQ50" s="20">
        <v>311161603.12380999</v>
      </c>
      <c r="AR50" s="20">
        <v>0</v>
      </c>
      <c r="AS50" s="20">
        <v>147501301.79411215</v>
      </c>
      <c r="AT50" s="20">
        <v>89288904.914590955</v>
      </c>
      <c r="AU50" s="20">
        <v>272139231.60016251</v>
      </c>
      <c r="AV50" s="20">
        <v>185187493.50848567</v>
      </c>
      <c r="AW50" s="20">
        <v>119987399.69337845</v>
      </c>
      <c r="AX50" s="20">
        <v>20739854.750921845</v>
      </c>
      <c r="AY50" s="20">
        <v>213948597.56300092</v>
      </c>
      <c r="AZ50" s="20">
        <v>166225813.62300259</v>
      </c>
      <c r="BA50" s="20">
        <v>185187493.50848567</v>
      </c>
      <c r="BB50" s="20">
        <v>204328614.67295432</v>
      </c>
      <c r="BC50" s="20">
        <v>223598525.12698394</v>
      </c>
      <c r="BD50" s="20">
        <v>242972821.02609187</v>
      </c>
      <c r="BE50" s="20">
        <v>262405964.32520461</v>
      </c>
      <c r="BF50" s="20">
        <v>281882444.89187676</v>
      </c>
      <c r="BG50" s="20">
        <v>301394252.74459052</v>
      </c>
      <c r="BH50" s="20">
        <v>129064616.49226826</v>
      </c>
      <c r="BI50" s="20">
        <v>111031911.59968626</v>
      </c>
      <c r="BJ50" s="20">
        <v>93555163.032107294</v>
      </c>
      <c r="BK50" s="20">
        <v>76769555.659348488</v>
      </c>
      <c r="BL50" s="20">
        <v>60809455.022501767</v>
      </c>
      <c r="BM50" s="20">
        <v>45919188.081389129</v>
      </c>
      <c r="BN50" s="20">
        <v>32458510.524287611</v>
      </c>
      <c r="BO50" s="20">
        <v>20739854.750921845</v>
      </c>
      <c r="BP50" s="20">
        <v>11122964.151745558</v>
      </c>
    </row>
    <row r="51" spans="1:68">
      <c r="AN51" s="20" t="s">
        <v>115</v>
      </c>
      <c r="AO51" s="20">
        <v>32309.261217355728</v>
      </c>
      <c r="AP51" s="20">
        <v>32697487.125855327</v>
      </c>
      <c r="AQ51" s="20">
        <v>92041529.253148913</v>
      </c>
      <c r="AR51" s="20">
        <v>645884888.62193918</v>
      </c>
      <c r="AS51" s="20">
        <v>0</v>
      </c>
      <c r="AT51" s="20">
        <v>32697487.125855327</v>
      </c>
      <c r="AU51" s="20">
        <v>59242311.18913573</v>
      </c>
      <c r="AV51" s="20">
        <v>6095119.7036196589</v>
      </c>
      <c r="AW51" s="20">
        <v>7022244.7802478075</v>
      </c>
      <c r="AX51" s="20">
        <v>252135339.96186352</v>
      </c>
      <c r="AY51" s="20">
        <v>19314075.124167204</v>
      </c>
      <c r="AZ51" s="20">
        <v>1128572.6134859324</v>
      </c>
      <c r="BA51" s="20">
        <v>6095119.7036196589</v>
      </c>
      <c r="BB51" s="20">
        <v>14183877.92810154</v>
      </c>
      <c r="BC51" s="20">
        <v>25021724.807073414</v>
      </c>
      <c r="BD51" s="20">
        <v>37699038.928697109</v>
      </c>
      <c r="BE51" s="20">
        <v>51737972.105190814</v>
      </c>
      <c r="BF51" s="20">
        <v>67053341.47450757</v>
      </c>
      <c r="BG51" s="20">
        <v>83510846.900348425</v>
      </c>
      <c r="BH51" s="20">
        <v>3397907.6235098243</v>
      </c>
      <c r="BI51" s="20">
        <v>12143214.501604915</v>
      </c>
      <c r="BJ51" s="20">
        <v>27624471.318304777</v>
      </c>
      <c r="BK51" s="20">
        <v>51047674.429114103</v>
      </c>
      <c r="BL51" s="20">
        <v>83472933.646492839</v>
      </c>
      <c r="BM51" s="20">
        <v>126410981.65136766</v>
      </c>
      <c r="BN51" s="20">
        <v>181976317.53461373</v>
      </c>
      <c r="BO51" s="20">
        <v>252135339.96186352</v>
      </c>
      <c r="BP51" s="20">
        <v>338852531.86739385</v>
      </c>
    </row>
    <row r="52" spans="1:68">
      <c r="AN52" s="20" t="s">
        <v>138</v>
      </c>
      <c r="AO52" s="20">
        <v>23009534.492124081</v>
      </c>
      <c r="AP52" s="20">
        <v>0</v>
      </c>
      <c r="AQ52" s="20">
        <v>153098011.802113</v>
      </c>
      <c r="AR52" s="20">
        <v>274618731.32231843</v>
      </c>
      <c r="AS52" s="20">
        <v>17615890.948873043</v>
      </c>
      <c r="AT52" s="20">
        <v>0</v>
      </c>
      <c r="AU52" s="20">
        <v>116208450.31062961</v>
      </c>
      <c r="AV52" s="20">
        <v>42181187.98863101</v>
      </c>
      <c r="AW52" s="20">
        <v>5141143.4452690482</v>
      </c>
      <c r="AX52" s="20">
        <v>73427361.776460648</v>
      </c>
      <c r="AY52" s="20">
        <v>64821988.238228917</v>
      </c>
      <c r="AZ52" s="20">
        <v>28942472.075032115</v>
      </c>
      <c r="BA52" s="20">
        <v>42181187.98863101</v>
      </c>
      <c r="BB52" s="20">
        <v>56935472.244743586</v>
      </c>
      <c r="BC52" s="20">
        <v>72968865.832024693</v>
      </c>
      <c r="BD52" s="20">
        <v>89821841.557071924</v>
      </c>
      <c r="BE52" s="20">
        <v>107273255.51394749</v>
      </c>
      <c r="BF52" s="20">
        <v>125272942.60659713</v>
      </c>
      <c r="BG52" s="20">
        <v>143744714.72356147</v>
      </c>
      <c r="BH52" s="20">
        <v>8623561.6313052177</v>
      </c>
      <c r="BI52" s="20">
        <v>2458927.7708655</v>
      </c>
      <c r="BJ52" s="20">
        <v>44064.514299571514</v>
      </c>
      <c r="BK52" s="20">
        <v>1910320.8917196393</v>
      </c>
      <c r="BL52" s="20">
        <v>9054869.0303086638</v>
      </c>
      <c r="BM52" s="20">
        <v>22402967.290929854</v>
      </c>
      <c r="BN52" s="20">
        <v>43385826.784312129</v>
      </c>
      <c r="BO52" s="20">
        <v>73427361.776460648</v>
      </c>
      <c r="BP52" s="20">
        <v>113985278.39758617</v>
      </c>
    </row>
    <row r="53" spans="1:68">
      <c r="AN53" s="20" t="s">
        <v>167</v>
      </c>
      <c r="AO53" s="20">
        <v>117524641.43628943</v>
      </c>
      <c r="AP53" s="20">
        <v>388790852.72061872</v>
      </c>
      <c r="AQ53" s="20">
        <v>6402883.1983135939</v>
      </c>
      <c r="AR53" s="20">
        <v>2165734155.7050076</v>
      </c>
      <c r="AS53" s="20">
        <v>142195272.11510909</v>
      </c>
      <c r="AT53" s="20">
        <v>388790852.72061872</v>
      </c>
      <c r="AU53" s="20">
        <v>0</v>
      </c>
      <c r="AV53" s="20">
        <v>60562980.40735662</v>
      </c>
      <c r="AW53" s="20">
        <v>235409182.49780595</v>
      </c>
      <c r="AX53" s="20">
        <v>1144313815.0445776</v>
      </c>
      <c r="AY53" s="20">
        <v>25228467.653078914</v>
      </c>
      <c r="AZ53" s="20">
        <v>95843963.883111238</v>
      </c>
      <c r="BA53" s="20">
        <v>60562980.40735662</v>
      </c>
      <c r="BB53" s="20">
        <v>34706938.474769592</v>
      </c>
      <c r="BC53" s="20">
        <v>17688161.245626092</v>
      </c>
      <c r="BD53" s="20">
        <v>6984697.4596060514</v>
      </c>
      <c r="BE53" s="20">
        <v>1137876.2097543478</v>
      </c>
      <c r="BF53" s="20">
        <v>31356.132929325104</v>
      </c>
      <c r="BG53" s="20">
        <v>3417340.1543483734</v>
      </c>
      <c r="BH53" s="20">
        <v>200943427.7035377</v>
      </c>
      <c r="BI53" s="20">
        <v>273729657.5457139</v>
      </c>
      <c r="BJ53" s="20">
        <v>363444495.93139195</v>
      </c>
      <c r="BK53" s="20">
        <v>472208758.70854723</v>
      </c>
      <c r="BL53" s="20">
        <v>601699836.13770616</v>
      </c>
      <c r="BM53" s="20">
        <v>754528353.76330674</v>
      </c>
      <c r="BN53" s="20">
        <v>934382665.84649861</v>
      </c>
      <c r="BO53" s="20">
        <v>1144313815.0445776</v>
      </c>
      <c r="BP53" s="20">
        <v>1387229111.6645656</v>
      </c>
    </row>
    <row r="54" spans="1:68">
      <c r="AN54" s="20" t="s">
        <v>153</v>
      </c>
      <c r="AO54" s="20">
        <v>6754013.9748084545</v>
      </c>
      <c r="AP54" s="20">
        <v>90284235.616744518</v>
      </c>
      <c r="AQ54" s="20">
        <v>59249921.590882897</v>
      </c>
      <c r="AR54" s="20">
        <v>975283566.70192432</v>
      </c>
      <c r="AS54" s="20">
        <v>11803975.680834115</v>
      </c>
      <c r="AT54" s="20">
        <v>90284235.616744518</v>
      </c>
      <c r="AU54" s="20">
        <v>31138033.86315012</v>
      </c>
      <c r="AV54" s="20">
        <v>0</v>
      </c>
      <c r="AW54" s="20">
        <v>37169286.782207251</v>
      </c>
      <c r="AX54" s="20">
        <v>431908683.32719755</v>
      </c>
      <c r="AY54" s="20">
        <v>3924219.8599985838</v>
      </c>
      <c r="AZ54" s="20">
        <v>3207195.703374505</v>
      </c>
      <c r="BA54" s="20">
        <v>0</v>
      </c>
      <c r="BB54" s="20">
        <v>1593677.4002235532</v>
      </c>
      <c r="BC54" s="20">
        <v>7004467.8769687414</v>
      </c>
      <c r="BD54" s="20">
        <v>14971320.361018538</v>
      </c>
      <c r="BE54" s="20">
        <v>25203172.782636285</v>
      </c>
      <c r="BF54" s="20">
        <v>37582820.268799961</v>
      </c>
      <c r="BG54" s="20">
        <v>51734847.692587256</v>
      </c>
      <c r="BH54" s="20">
        <v>26923135.471288741</v>
      </c>
      <c r="BI54" s="20">
        <v>49401448.845235884</v>
      </c>
      <c r="BJ54" s="20">
        <v>80804218.538250685</v>
      </c>
      <c r="BK54" s="20">
        <v>123003568.73835003</v>
      </c>
      <c r="BL54" s="20">
        <v>177322053.48457336</v>
      </c>
      <c r="BM54" s="20">
        <v>245279333.20368171</v>
      </c>
      <c r="BN54" s="20">
        <v>329248893.8458395</v>
      </c>
      <c r="BO54" s="20">
        <v>431908683.32719755</v>
      </c>
      <c r="BP54" s="20">
        <v>555496364.01265836</v>
      </c>
    </row>
    <row r="55" spans="1:68">
      <c r="A55" s="176"/>
      <c r="AN55" s="20" t="s">
        <v>145</v>
      </c>
      <c r="AO55" s="20">
        <v>5582660.3520094752</v>
      </c>
      <c r="AP55" s="20">
        <v>10515205.771029353</v>
      </c>
      <c r="AQ55" s="20">
        <v>117623129.07645786</v>
      </c>
      <c r="AR55" s="20">
        <v>464906703.78640944</v>
      </c>
      <c r="AS55" s="20">
        <v>2825068.4094306827</v>
      </c>
      <c r="AT55" s="20">
        <v>10515205.771029353</v>
      </c>
      <c r="AU55" s="20">
        <v>82589260.539143264</v>
      </c>
      <c r="AV55" s="20">
        <v>18364452.247542322</v>
      </c>
      <c r="AW55" s="20">
        <v>0</v>
      </c>
      <c r="AX55" s="20">
        <v>160060264.75041085</v>
      </c>
      <c r="AY55" s="20">
        <v>36442893.29162854</v>
      </c>
      <c r="AZ55" s="20">
        <v>9138611.552741766</v>
      </c>
      <c r="BA55" s="20">
        <v>18364452.247542322</v>
      </c>
      <c r="BB55" s="20">
        <v>29895747.278440893</v>
      </c>
      <c r="BC55" s="20">
        <v>43438176.672919154</v>
      </c>
      <c r="BD55" s="20">
        <v>58396724.994617641</v>
      </c>
      <c r="BE55" s="20">
        <v>74308540.599890351</v>
      </c>
      <c r="BF55" s="20">
        <v>91078064.801060677</v>
      </c>
      <c r="BG55" s="20">
        <v>108622473.06170285</v>
      </c>
      <c r="BH55" s="20">
        <v>63044.58623790741</v>
      </c>
      <c r="BI55" s="20">
        <v>1255423.6409568191</v>
      </c>
      <c r="BJ55" s="20">
        <v>7907499.9224926829</v>
      </c>
      <c r="BK55" s="20">
        <v>20816007.813194811</v>
      </c>
      <c r="BL55" s="20">
        <v>40933529.727968574</v>
      </c>
      <c r="BM55" s="20">
        <v>69672832.028595746</v>
      </c>
      <c r="BN55" s="20">
        <v>108836944.74864167</v>
      </c>
      <c r="BO55" s="20">
        <v>160060264.75041085</v>
      </c>
      <c r="BP55" s="20">
        <v>225168917.59073204</v>
      </c>
    </row>
    <row r="56" spans="1:68">
      <c r="AN56" s="20" t="s">
        <v>126</v>
      </c>
      <c r="AO56" s="20">
        <v>91392600.615005463</v>
      </c>
      <c r="AP56" s="20">
        <v>33386617.579636127</v>
      </c>
      <c r="AQ56" s="20">
        <v>241547979.99192026</v>
      </c>
      <c r="AR56" s="20">
        <v>39930164.544457346</v>
      </c>
      <c r="AS56" s="20">
        <v>82842985.226314157</v>
      </c>
      <c r="AT56" s="20">
        <v>33386617.579636127</v>
      </c>
      <c r="AU56" s="20">
        <v>202809865.10751626</v>
      </c>
      <c r="AV56" s="20">
        <v>118012661.7550768</v>
      </c>
      <c r="AW56" s="20">
        <v>58454161.122569531</v>
      </c>
      <c r="AX56" s="20">
        <v>0</v>
      </c>
      <c r="AY56" s="20">
        <v>145700320.27636066</v>
      </c>
      <c r="AZ56" s="20">
        <v>100119041.1508179</v>
      </c>
      <c r="BA56" s="20">
        <v>118012661.7550768</v>
      </c>
      <c r="BB56" s="20">
        <v>136371195.98547015</v>
      </c>
      <c r="BC56" s="20">
        <v>155105160.24548551</v>
      </c>
      <c r="BD56" s="20">
        <v>174071505.19052652</v>
      </c>
      <c r="BE56" s="20">
        <v>193195134.16562882</v>
      </c>
      <c r="BF56" s="20">
        <v>212456674.56177536</v>
      </c>
      <c r="BG56" s="20">
        <v>231832357.28244063</v>
      </c>
      <c r="BH56" s="20">
        <v>66348415.152828783</v>
      </c>
      <c r="BI56" s="20">
        <v>50846732.685260803</v>
      </c>
      <c r="BJ56" s="20">
        <v>36679197.128221124</v>
      </c>
      <c r="BK56" s="20">
        <v>24186031.061452836</v>
      </c>
      <c r="BL56" s="20">
        <v>13712490.948161155</v>
      </c>
      <c r="BM56" s="20">
        <v>5740941.7665710747</v>
      </c>
      <c r="BN56" s="20">
        <v>940286.60910317302</v>
      </c>
      <c r="BO56" s="20">
        <v>0</v>
      </c>
      <c r="BP56" s="20">
        <v>3672910.338752538</v>
      </c>
    </row>
    <row r="57" spans="1:68">
      <c r="AN57" s="20" t="s">
        <v>159</v>
      </c>
      <c r="AO57" s="20">
        <v>29696413.873303652</v>
      </c>
      <c r="AP57" s="20">
        <v>171908523.00731933</v>
      </c>
      <c r="AQ57" s="20">
        <v>35134712.473199546</v>
      </c>
      <c r="AR57" s="20">
        <v>1380236274.3779781</v>
      </c>
      <c r="AS57" s="20">
        <v>40723107.754030287</v>
      </c>
      <c r="AT57" s="20">
        <v>171908523.00731933</v>
      </c>
      <c r="AU57" s="20">
        <v>12899553.967441201</v>
      </c>
      <c r="AV57" s="20">
        <v>7892506.9073457122</v>
      </c>
      <c r="AW57" s="20">
        <v>86789302.488841772</v>
      </c>
      <c r="AX57" s="20">
        <v>654113458.75037789</v>
      </c>
      <c r="AY57" s="20">
        <v>0</v>
      </c>
      <c r="AZ57" s="20">
        <v>20641719.157421589</v>
      </c>
      <c r="BA57" s="20">
        <v>7892506.9073457122</v>
      </c>
      <c r="BB57" s="20">
        <v>1199613.5108757019</v>
      </c>
      <c r="BC57" s="20">
        <v>71103.891781926155</v>
      </c>
      <c r="BD57" s="20">
        <v>3043194.1033995748</v>
      </c>
      <c r="BE57" s="20">
        <v>8927858.7899609804</v>
      </c>
      <c r="BF57" s="20">
        <v>17546617.313394904</v>
      </c>
      <c r="BG57" s="20">
        <v>28741626.232147336</v>
      </c>
      <c r="BH57" s="20">
        <v>69084740.827177525</v>
      </c>
      <c r="BI57" s="20">
        <v>107216619.05240798</v>
      </c>
      <c r="BJ57" s="20">
        <v>157315913.26710916</v>
      </c>
      <c r="BK57" s="20">
        <v>220992359.93880081</v>
      </c>
      <c r="BL57" s="20">
        <v>299826295.1454668</v>
      </c>
      <c r="BM57" s="20">
        <v>396271262.37529218</v>
      </c>
      <c r="BN57" s="20">
        <v>513475125.8348496</v>
      </c>
      <c r="BO57" s="20">
        <v>654113458.75037789</v>
      </c>
      <c r="BP57" s="20">
        <v>821117226.79446769</v>
      </c>
    </row>
    <row r="58" spans="1:68">
      <c r="AN58" s="20" t="s">
        <v>353</v>
      </c>
      <c r="AO58" s="20">
        <v>1097629.0070641637</v>
      </c>
      <c r="AP58" s="20">
        <v>58262829.886087179</v>
      </c>
      <c r="AQ58" s="20">
        <v>75150667.51084733</v>
      </c>
      <c r="AR58" s="20">
        <v>813323644.73572731</v>
      </c>
      <c r="AS58" s="20">
        <v>3397907.6235098243</v>
      </c>
      <c r="AT58" s="20">
        <v>58262829.886087179</v>
      </c>
      <c r="AU58" s="20">
        <v>44554638.880987346</v>
      </c>
      <c r="AV58" s="20">
        <v>1128572.6134859324</v>
      </c>
      <c r="AW58" s="20">
        <v>18954537.529473901</v>
      </c>
      <c r="AX58" s="20">
        <v>338852531.86739385</v>
      </c>
      <c r="AY58" s="20">
        <v>9763940.0129771829</v>
      </c>
      <c r="AZ58" s="20">
        <v>0</v>
      </c>
      <c r="BA58" s="20">
        <v>1128572.6134859324</v>
      </c>
      <c r="BB58" s="20">
        <v>6095119.7036196589</v>
      </c>
      <c r="BC58" s="20">
        <v>14183877.92810154</v>
      </c>
      <c r="BD58" s="20">
        <v>25021724.807073414</v>
      </c>
      <c r="BE58" s="20">
        <v>37699038.928697109</v>
      </c>
      <c r="BF58" s="20">
        <v>51737972.105190814</v>
      </c>
      <c r="BG58" s="20">
        <v>67053341.47450757</v>
      </c>
      <c r="BH58" s="20">
        <v>12143214.501604915</v>
      </c>
      <c r="BI58" s="20">
        <v>27624471.318304777</v>
      </c>
      <c r="BJ58" s="20">
        <v>51047674.429114103</v>
      </c>
      <c r="BK58" s="20">
        <v>83472933.646492839</v>
      </c>
      <c r="BL58" s="20">
        <v>126410981.65136766</v>
      </c>
      <c r="BM58" s="20">
        <v>181976317.53461373</v>
      </c>
      <c r="BN58" s="20">
        <v>252135339.96186352</v>
      </c>
      <c r="BO58" s="20">
        <v>338852531.86739385</v>
      </c>
      <c r="BP58" s="20">
        <v>444687901.63291705</v>
      </c>
    </row>
    <row r="59" spans="1:68">
      <c r="AN59" s="20" t="s">
        <v>354</v>
      </c>
      <c r="AO59" s="20">
        <v>7022244.7802478075</v>
      </c>
      <c r="AP59" s="20">
        <v>93145684.8270998</v>
      </c>
      <c r="AQ59" s="20">
        <v>59242311.18913573</v>
      </c>
      <c r="AR59" s="20">
        <v>1011847466.2588427</v>
      </c>
      <c r="AS59" s="20">
        <v>12143214.501604915</v>
      </c>
      <c r="AT59" s="20">
        <v>93145684.8270998</v>
      </c>
      <c r="AU59" s="20">
        <v>31178219.537085831</v>
      </c>
      <c r="AV59" s="20">
        <v>0</v>
      </c>
      <c r="AW59" s="20">
        <v>38281987.135589361</v>
      </c>
      <c r="AX59" s="20">
        <v>444687901.63291705</v>
      </c>
      <c r="AY59" s="20">
        <v>3187927.1271387339</v>
      </c>
      <c r="AZ59" s="20">
        <v>3397907.6235098243</v>
      </c>
      <c r="BA59" s="20">
        <v>0</v>
      </c>
      <c r="BB59" s="20">
        <v>1128572.6134859324</v>
      </c>
      <c r="BC59" s="20">
        <v>6095119.7036196589</v>
      </c>
      <c r="BD59" s="20">
        <v>14183877.92810154</v>
      </c>
      <c r="BE59" s="20">
        <v>25021724.807073414</v>
      </c>
      <c r="BF59" s="20">
        <v>37699038.928697109</v>
      </c>
      <c r="BG59" s="20">
        <v>51737972.105190814</v>
      </c>
      <c r="BH59" s="20">
        <v>27624471.318304777</v>
      </c>
      <c r="BI59" s="20">
        <v>51047674.429114103</v>
      </c>
      <c r="BJ59" s="20">
        <v>83472933.646492839</v>
      </c>
      <c r="BK59" s="20">
        <v>126410981.65136766</v>
      </c>
      <c r="BL59" s="20">
        <v>181976317.53461373</v>
      </c>
      <c r="BM59" s="20">
        <v>252135339.96186352</v>
      </c>
      <c r="BN59" s="20">
        <v>338852531.86739385</v>
      </c>
      <c r="BO59" s="20">
        <v>444687901.63291705</v>
      </c>
      <c r="BP59" s="20">
        <v>572613167.38106024</v>
      </c>
    </row>
    <row r="60" spans="1:68">
      <c r="AN60" s="20" t="s">
        <v>355</v>
      </c>
      <c r="AO60" s="20">
        <v>18954537.529473901</v>
      </c>
      <c r="AP60" s="20">
        <v>139033787.86186874</v>
      </c>
      <c r="AQ60" s="20">
        <v>44554638.880987346</v>
      </c>
      <c r="AR60" s="20">
        <v>1246302201.8407121</v>
      </c>
      <c r="AS60" s="20">
        <v>27624471.318304777</v>
      </c>
      <c r="AT60" s="20">
        <v>139033787.86186874</v>
      </c>
      <c r="AU60" s="20">
        <v>19314075.124167204</v>
      </c>
      <c r="AV60" s="20">
        <v>3397907.6235098243</v>
      </c>
      <c r="AW60" s="20">
        <v>66057588.27735734</v>
      </c>
      <c r="AX60" s="20">
        <v>572613167.38106024</v>
      </c>
      <c r="AY60" s="20">
        <v>32309.261217355728</v>
      </c>
      <c r="AZ60" s="20">
        <v>12143214.501604915</v>
      </c>
      <c r="BA60" s="20">
        <v>3397907.6235098243</v>
      </c>
      <c r="BB60" s="20">
        <v>0</v>
      </c>
      <c r="BC60" s="20">
        <v>1128572.6134859324</v>
      </c>
      <c r="BD60" s="20">
        <v>6095119.7036196589</v>
      </c>
      <c r="BE60" s="20">
        <v>14183877.92810154</v>
      </c>
      <c r="BF60" s="20">
        <v>25021724.807073414</v>
      </c>
      <c r="BG60" s="20">
        <v>37699038.928697109</v>
      </c>
      <c r="BH60" s="20">
        <v>51047674.429114103</v>
      </c>
      <c r="BI60" s="20">
        <v>83472933.646492839</v>
      </c>
      <c r="BJ60" s="20">
        <v>126410981.65136766</v>
      </c>
      <c r="BK60" s="20">
        <v>181976317.53461373</v>
      </c>
      <c r="BL60" s="20">
        <v>252135339.96186352</v>
      </c>
      <c r="BM60" s="20">
        <v>338852531.86739385</v>
      </c>
      <c r="BN60" s="20">
        <v>444687901.63291705</v>
      </c>
      <c r="BO60" s="20">
        <v>572613167.38106024</v>
      </c>
      <c r="BP60" s="20">
        <v>725966510.94528103</v>
      </c>
    </row>
    <row r="61" spans="1:68">
      <c r="AN61" s="20" t="s">
        <v>356</v>
      </c>
      <c r="AO61" s="20">
        <v>38281987.135589361</v>
      </c>
      <c r="AP61" s="20">
        <v>198078625.21768975</v>
      </c>
      <c r="AQ61" s="20">
        <v>31178219.537085831</v>
      </c>
      <c r="AR61" s="20">
        <v>1523725335.7343581</v>
      </c>
      <c r="AS61" s="20">
        <v>51047674.429114103</v>
      </c>
      <c r="AT61" s="20">
        <v>198078625.21768975</v>
      </c>
      <c r="AU61" s="20">
        <v>9763940.0129771829</v>
      </c>
      <c r="AV61" s="20">
        <v>12143214.501604915</v>
      </c>
      <c r="AW61" s="20">
        <v>103502917.23016405</v>
      </c>
      <c r="AX61" s="20">
        <v>725966510.94528103</v>
      </c>
      <c r="AY61" s="20">
        <v>1097629.0070641637</v>
      </c>
      <c r="AZ61" s="20">
        <v>27624471.318304777</v>
      </c>
      <c r="BA61" s="20">
        <v>12143214.501604915</v>
      </c>
      <c r="BB61" s="20">
        <v>3397907.6235098243</v>
      </c>
      <c r="BC61" s="20">
        <v>0</v>
      </c>
      <c r="BD61" s="20">
        <v>1128572.6134859324</v>
      </c>
      <c r="BE61" s="20">
        <v>6095119.7036196589</v>
      </c>
      <c r="BF61" s="20">
        <v>14183877.92810154</v>
      </c>
      <c r="BG61" s="20">
        <v>25021724.807073414</v>
      </c>
      <c r="BH61" s="20">
        <v>83472933.646492839</v>
      </c>
      <c r="BI61" s="20">
        <v>126410981.65136766</v>
      </c>
      <c r="BJ61" s="20">
        <v>181976317.53461373</v>
      </c>
      <c r="BK61" s="20">
        <v>252135339.96186352</v>
      </c>
      <c r="BL61" s="20">
        <v>338852531.86739385</v>
      </c>
      <c r="BM61" s="20">
        <v>444687901.63291705</v>
      </c>
      <c r="BN61" s="20">
        <v>572613167.38106012</v>
      </c>
      <c r="BO61" s="20">
        <v>725966510.94528103</v>
      </c>
      <c r="BP61" s="20">
        <v>908441126.16097116</v>
      </c>
    </row>
    <row r="62" spans="1:68">
      <c r="AN62" s="20" t="s">
        <v>357</v>
      </c>
      <c r="AO62" s="20">
        <v>66057588.27735734</v>
      </c>
      <c r="AP62" s="20">
        <v>272173018.10717094</v>
      </c>
      <c r="AQ62" s="20">
        <v>19314075.124167204</v>
      </c>
      <c r="AR62" s="20">
        <v>1851528512.8697829</v>
      </c>
      <c r="AS62" s="20">
        <v>83472933.646492839</v>
      </c>
      <c r="AT62" s="20">
        <v>272173018.10717094</v>
      </c>
      <c r="AU62" s="20">
        <v>3187927.1271387339</v>
      </c>
      <c r="AV62" s="20">
        <v>27624471.318304777</v>
      </c>
      <c r="AW62" s="20">
        <v>152481792.34132183</v>
      </c>
      <c r="AX62" s="20">
        <v>908441126.16097116</v>
      </c>
      <c r="AY62" s="20">
        <v>7022244.7802478075</v>
      </c>
      <c r="AZ62" s="20">
        <v>51047674.429114103</v>
      </c>
      <c r="BA62" s="20">
        <v>27624471.318304777</v>
      </c>
      <c r="BB62" s="20">
        <v>12143214.501604915</v>
      </c>
      <c r="BC62" s="20">
        <v>3397907.6235098243</v>
      </c>
      <c r="BD62" s="20">
        <v>0</v>
      </c>
      <c r="BE62" s="20">
        <v>1128572.6134859324</v>
      </c>
      <c r="BF62" s="20">
        <v>6095119.7036196589</v>
      </c>
      <c r="BG62" s="20">
        <v>14183877.92810154</v>
      </c>
      <c r="BH62" s="20">
        <v>126410981.65136766</v>
      </c>
      <c r="BI62" s="20">
        <v>181976317.53461373</v>
      </c>
      <c r="BJ62" s="20">
        <v>252135339.96186352</v>
      </c>
      <c r="BK62" s="20">
        <v>338852531.86739385</v>
      </c>
      <c r="BL62" s="20">
        <v>444687901.63291705</v>
      </c>
      <c r="BM62" s="20">
        <v>572613167.38106012</v>
      </c>
      <c r="BN62" s="20">
        <v>725966510.94528103</v>
      </c>
      <c r="BO62" s="20">
        <v>908441126.16097116</v>
      </c>
      <c r="BP62" s="20">
        <v>1124185975.8796682</v>
      </c>
    </row>
    <row r="63" spans="1:68">
      <c r="AN63" s="20" t="s">
        <v>358</v>
      </c>
      <c r="AO63" s="20">
        <v>103502917.23016405</v>
      </c>
      <c r="AP63" s="20">
        <v>363407253.16289413</v>
      </c>
      <c r="AQ63" s="20">
        <v>9763940.0129771233</v>
      </c>
      <c r="AR63" s="20">
        <v>2232625036.0405231</v>
      </c>
      <c r="AS63" s="20">
        <v>126410981.65136766</v>
      </c>
      <c r="AT63" s="20">
        <v>363407253.16289413</v>
      </c>
      <c r="AU63" s="20">
        <v>32309.261217355728</v>
      </c>
      <c r="AV63" s="20">
        <v>51047674.429114103</v>
      </c>
      <c r="AW63" s="20">
        <v>215120109.33314526</v>
      </c>
      <c r="AX63" s="20">
        <v>1124185975.8796682</v>
      </c>
      <c r="AY63" s="20">
        <v>18954537.529473901</v>
      </c>
      <c r="AZ63" s="20">
        <v>83472933.646492839</v>
      </c>
      <c r="BA63" s="20">
        <v>51047674.429114103</v>
      </c>
      <c r="BB63" s="20">
        <v>27624471.318304777</v>
      </c>
      <c r="BC63" s="20">
        <v>12143214.501604915</v>
      </c>
      <c r="BD63" s="20">
        <v>3397907.6235098839</v>
      </c>
      <c r="BE63" s="20">
        <v>0</v>
      </c>
      <c r="BF63" s="20">
        <v>1128572.6134859324</v>
      </c>
      <c r="BG63" s="20">
        <v>6095119.7036195993</v>
      </c>
      <c r="BH63" s="20">
        <v>181976317.53461373</v>
      </c>
      <c r="BI63" s="20">
        <v>252135339.96186352</v>
      </c>
      <c r="BJ63" s="20">
        <v>338852531.86739385</v>
      </c>
      <c r="BK63" s="20">
        <v>444687901.63291705</v>
      </c>
      <c r="BL63" s="20">
        <v>572613167.38106012</v>
      </c>
      <c r="BM63" s="20">
        <v>725966510.94528103</v>
      </c>
      <c r="BN63" s="20">
        <v>908441126.16097116</v>
      </c>
      <c r="BO63" s="20">
        <v>1124185975.8796682</v>
      </c>
      <c r="BP63" s="20">
        <v>1379131023.1384554</v>
      </c>
    </row>
    <row r="64" spans="1:68">
      <c r="AN64" s="20" t="s">
        <v>359</v>
      </c>
      <c r="AO64" s="20">
        <v>152481792.34132183</v>
      </c>
      <c r="AP64" s="20">
        <v>474476267.56410468</v>
      </c>
      <c r="AQ64" s="20">
        <v>3187927.1271387339</v>
      </c>
      <c r="AR64" s="20">
        <v>2673806497.8948822</v>
      </c>
      <c r="AS64" s="20">
        <v>181976317.53461373</v>
      </c>
      <c r="AT64" s="20">
        <v>474476267.56410468</v>
      </c>
      <c r="AU64" s="20">
        <v>1097629.0070641041</v>
      </c>
      <c r="AV64" s="20">
        <v>83472933.646492839</v>
      </c>
      <c r="AW64" s="20">
        <v>293278406.38122129</v>
      </c>
      <c r="AX64" s="20">
        <v>1379131023.1384554</v>
      </c>
      <c r="AY64" s="20">
        <v>38281987.135589361</v>
      </c>
      <c r="AZ64" s="20">
        <v>126410981.65136766</v>
      </c>
      <c r="BA64" s="20">
        <v>83472933.646492839</v>
      </c>
      <c r="BB64" s="20">
        <v>51047674.429114103</v>
      </c>
      <c r="BC64" s="20">
        <v>27624471.318304777</v>
      </c>
      <c r="BD64" s="20">
        <v>12143214.501604915</v>
      </c>
      <c r="BE64" s="20">
        <v>3397907.6235098839</v>
      </c>
      <c r="BF64" s="20">
        <v>0</v>
      </c>
      <c r="BG64" s="20">
        <v>1128572.6134859324</v>
      </c>
      <c r="BH64" s="20">
        <v>252135339.96186352</v>
      </c>
      <c r="BI64" s="20">
        <v>338852531.86739385</v>
      </c>
      <c r="BJ64" s="20">
        <v>444687901.63291705</v>
      </c>
      <c r="BK64" s="20">
        <v>572613167.38106012</v>
      </c>
      <c r="BL64" s="20">
        <v>725966510.94528103</v>
      </c>
      <c r="BM64" s="20">
        <v>908441126.16097116</v>
      </c>
      <c r="BN64" s="20">
        <v>1124185975.8796682</v>
      </c>
      <c r="BO64" s="20">
        <v>1379131023.1384554</v>
      </c>
      <c r="BP64" s="20">
        <v>1681173038.9500189</v>
      </c>
    </row>
    <row r="65" spans="40:68">
      <c r="AN65" s="20" t="s">
        <v>360</v>
      </c>
      <c r="AO65" s="20">
        <v>215120109.33314526</v>
      </c>
      <c r="AP65" s="20">
        <v>608426758.46578765</v>
      </c>
      <c r="AQ65" s="20">
        <v>32309.261217355728</v>
      </c>
      <c r="AR65" s="20">
        <v>3183307827.0833659</v>
      </c>
      <c r="AS65" s="20">
        <v>252135339.96186352</v>
      </c>
      <c r="AT65" s="20">
        <v>608426758.46578765</v>
      </c>
      <c r="AU65" s="20">
        <v>7022244.7802478075</v>
      </c>
      <c r="AV65" s="20">
        <v>126410981.65136766</v>
      </c>
      <c r="AW65" s="20">
        <v>389200491.72740364</v>
      </c>
      <c r="AX65" s="20">
        <v>1681173038.9500189</v>
      </c>
      <c r="AY65" s="20">
        <v>66057588.27735734</v>
      </c>
      <c r="AZ65" s="20">
        <v>181976317.53461373</v>
      </c>
      <c r="BA65" s="20">
        <v>126410981.65136766</v>
      </c>
      <c r="BB65" s="20">
        <v>83472933.646492839</v>
      </c>
      <c r="BC65" s="20">
        <v>51047674.429114103</v>
      </c>
      <c r="BD65" s="20">
        <v>27624471.318304777</v>
      </c>
      <c r="BE65" s="20">
        <v>12143214.501604915</v>
      </c>
      <c r="BF65" s="20">
        <v>3397907.6235098839</v>
      </c>
      <c r="BG65" s="20">
        <v>0</v>
      </c>
      <c r="BH65" s="20">
        <v>338852531.86739385</v>
      </c>
      <c r="BI65" s="20">
        <v>444687901.63291705</v>
      </c>
      <c r="BJ65" s="20">
        <v>572613167.38106012</v>
      </c>
      <c r="BK65" s="20">
        <v>725966510.94528103</v>
      </c>
      <c r="BL65" s="20">
        <v>908441126.16097116</v>
      </c>
      <c r="BM65" s="20">
        <v>1124185975.8796682</v>
      </c>
      <c r="BN65" s="20">
        <v>1379131023.1384554</v>
      </c>
      <c r="BO65" s="20">
        <v>1681173038.9500189</v>
      </c>
      <c r="BP65" s="20">
        <v>2035045569.1270156</v>
      </c>
    </row>
    <row r="66" spans="40:68">
      <c r="AN66" s="20" t="s">
        <v>352</v>
      </c>
      <c r="AO66" s="20">
        <v>3187927.1271387339</v>
      </c>
      <c r="AP66" s="20">
        <v>15326026.778577566</v>
      </c>
      <c r="AQ66" s="20">
        <v>109566361.03188789</v>
      </c>
      <c r="AR66" s="20">
        <v>505692331.49964285</v>
      </c>
      <c r="AS66" s="20">
        <v>1128572.6134859324</v>
      </c>
      <c r="AT66" s="20">
        <v>15326026.778577566</v>
      </c>
      <c r="AU66" s="20">
        <v>75150667.51084733</v>
      </c>
      <c r="AV66" s="20">
        <v>14183877.92810154</v>
      </c>
      <c r="AW66" s="20">
        <v>1097629.0070641637</v>
      </c>
      <c r="AX66" s="20">
        <v>181976317.53461373</v>
      </c>
      <c r="AY66" s="20">
        <v>31178219.537085831</v>
      </c>
      <c r="AZ66" s="20">
        <v>6095119.7036196589</v>
      </c>
      <c r="BA66" s="20">
        <v>14183877.92810154</v>
      </c>
      <c r="BB66" s="20">
        <v>25021724.807073414</v>
      </c>
      <c r="BC66" s="20">
        <v>37699038.928697109</v>
      </c>
      <c r="BD66" s="20">
        <v>51737972.105190814</v>
      </c>
      <c r="BE66" s="20">
        <v>67053341.47450757</v>
      </c>
      <c r="BF66" s="20">
        <v>83510846.900348425</v>
      </c>
      <c r="BG66" s="20">
        <v>100724419.89915538</v>
      </c>
      <c r="BH66" s="20">
        <v>0</v>
      </c>
      <c r="BI66" s="20">
        <v>3397907.6235098243</v>
      </c>
      <c r="BJ66" s="20">
        <v>12143214.501604915</v>
      </c>
      <c r="BK66" s="20">
        <v>27624471.318304777</v>
      </c>
      <c r="BL66" s="20">
        <v>51047674.429114103</v>
      </c>
      <c r="BM66" s="20">
        <v>83472933.646492839</v>
      </c>
      <c r="BN66" s="20">
        <v>126410981.6513676</v>
      </c>
      <c r="BO66" s="20">
        <v>181976317.53461373</v>
      </c>
      <c r="BP66" s="20">
        <v>252135339.96186352</v>
      </c>
    </row>
    <row r="67" spans="40:68">
      <c r="AN67" s="20" t="s">
        <v>351</v>
      </c>
      <c r="AO67" s="20">
        <v>9763940.0129771829</v>
      </c>
      <c r="AP67" s="20">
        <v>5034813.5641874075</v>
      </c>
      <c r="AQ67" s="20">
        <v>127664151.91510546</v>
      </c>
      <c r="AR67" s="20">
        <v>389200491.72740364</v>
      </c>
      <c r="AS67" s="20">
        <v>6095119.7036196589</v>
      </c>
      <c r="AT67" s="20">
        <v>5034813.5641874075</v>
      </c>
      <c r="AU67" s="20">
        <v>92041529.253148913</v>
      </c>
      <c r="AV67" s="20">
        <v>25021724.807073414</v>
      </c>
      <c r="AW67" s="20">
        <v>32309.261217355728</v>
      </c>
      <c r="AX67" s="20">
        <v>126410981.6513676</v>
      </c>
      <c r="AY67" s="20">
        <v>44554638.880987346</v>
      </c>
      <c r="AZ67" s="20">
        <v>14183877.92810154</v>
      </c>
      <c r="BA67" s="20">
        <v>25021724.807073414</v>
      </c>
      <c r="BB67" s="20">
        <v>37699038.928697109</v>
      </c>
      <c r="BC67" s="20">
        <v>51737972.105190814</v>
      </c>
      <c r="BD67" s="20">
        <v>67053341.47450757</v>
      </c>
      <c r="BE67" s="20">
        <v>83510846.900348425</v>
      </c>
      <c r="BF67" s="20">
        <v>100724419.89915538</v>
      </c>
      <c r="BG67" s="20">
        <v>118553159.35210562</v>
      </c>
      <c r="BH67" s="20">
        <v>1128572.6134859324</v>
      </c>
      <c r="BI67" s="20">
        <v>0</v>
      </c>
      <c r="BJ67" s="20">
        <v>3397907.6235098243</v>
      </c>
      <c r="BK67" s="20">
        <v>12143214.501604915</v>
      </c>
      <c r="BL67" s="20">
        <v>27624471.318304777</v>
      </c>
      <c r="BM67" s="20">
        <v>51047674.429114103</v>
      </c>
      <c r="BN67" s="20">
        <v>83472933.646492839</v>
      </c>
      <c r="BO67" s="20">
        <v>126410981.6513676</v>
      </c>
      <c r="BP67" s="20">
        <v>181976317.53461373</v>
      </c>
    </row>
    <row r="68" spans="40:68">
      <c r="AN68" s="20" t="s">
        <v>350</v>
      </c>
      <c r="AO68" s="20">
        <v>19314075.124167204</v>
      </c>
      <c r="AP68" s="20">
        <v>403834.01652610302</v>
      </c>
      <c r="AQ68" s="20">
        <v>146191154.68901032</v>
      </c>
      <c r="AR68" s="20">
        <v>293278406.38122129</v>
      </c>
      <c r="AS68" s="20">
        <v>14183877.92810154</v>
      </c>
      <c r="AT68" s="20">
        <v>403834.01652610302</v>
      </c>
      <c r="AU68" s="20">
        <v>109566361.03188789</v>
      </c>
      <c r="AV68" s="20">
        <v>37699038.928697109</v>
      </c>
      <c r="AW68" s="20">
        <v>3187927.1271387339</v>
      </c>
      <c r="AX68" s="20">
        <v>83472933.646492839</v>
      </c>
      <c r="AY68" s="20">
        <v>59242311.18913573</v>
      </c>
      <c r="AZ68" s="20">
        <v>25021724.807073414</v>
      </c>
      <c r="BA68" s="20">
        <v>37699038.928697109</v>
      </c>
      <c r="BB68" s="20">
        <v>51737972.105190814</v>
      </c>
      <c r="BC68" s="20">
        <v>67053341.47450757</v>
      </c>
      <c r="BD68" s="20">
        <v>83510846.900348425</v>
      </c>
      <c r="BE68" s="20">
        <v>100724419.89915538</v>
      </c>
      <c r="BF68" s="20">
        <v>118553159.35210562</v>
      </c>
      <c r="BG68" s="20">
        <v>136881869.1213243</v>
      </c>
      <c r="BH68" s="20">
        <v>6095119.7036196589</v>
      </c>
      <c r="BI68" s="20">
        <v>1128572.6134859324</v>
      </c>
      <c r="BJ68" s="20">
        <v>0</v>
      </c>
      <c r="BK68" s="20">
        <v>3397907.6235098243</v>
      </c>
      <c r="BL68" s="20">
        <v>12143214.501604915</v>
      </c>
      <c r="BM68" s="20">
        <v>27624471.318304777</v>
      </c>
      <c r="BN68" s="20">
        <v>51047674.429114103</v>
      </c>
      <c r="BO68" s="20">
        <v>83472933.646492839</v>
      </c>
      <c r="BP68" s="20">
        <v>126410981.6513676</v>
      </c>
    </row>
    <row r="69" spans="40:68">
      <c r="AN69" s="20" t="s">
        <v>349</v>
      </c>
      <c r="AO69" s="20">
        <v>31178219.537085831</v>
      </c>
      <c r="AP69" s="20">
        <v>452891.46948707104</v>
      </c>
      <c r="AQ69" s="20">
        <v>165033296.28602225</v>
      </c>
      <c r="AR69" s="20">
        <v>215120109.33314526</v>
      </c>
      <c r="AS69" s="20">
        <v>25021724.807073414</v>
      </c>
      <c r="AT69" s="20">
        <v>452891.46948707104</v>
      </c>
      <c r="AU69" s="20">
        <v>127664151.91510546</v>
      </c>
      <c r="AV69" s="20">
        <v>51737972.105190814</v>
      </c>
      <c r="AW69" s="20">
        <v>9763940.0129771829</v>
      </c>
      <c r="AX69" s="20">
        <v>51047674.429114103</v>
      </c>
      <c r="AY69" s="20">
        <v>75150667.51084733</v>
      </c>
      <c r="AZ69" s="20">
        <v>37699038.928697109</v>
      </c>
      <c r="BA69" s="20">
        <v>51737972.105190814</v>
      </c>
      <c r="BB69" s="20">
        <v>67053341.47450757</v>
      </c>
      <c r="BC69" s="20">
        <v>83510846.900348425</v>
      </c>
      <c r="BD69" s="20">
        <v>100724419.89915538</v>
      </c>
      <c r="BE69" s="20">
        <v>118553159.35210562</v>
      </c>
      <c r="BF69" s="20">
        <v>136881869.1213243</v>
      </c>
      <c r="BG69" s="20">
        <v>155578797.5962832</v>
      </c>
      <c r="BH69" s="20">
        <v>14183877.92810154</v>
      </c>
      <c r="BI69" s="20">
        <v>6095119.7036196589</v>
      </c>
      <c r="BJ69" s="20">
        <v>1128572.6134859324</v>
      </c>
      <c r="BK69" s="20">
        <v>0</v>
      </c>
      <c r="BL69" s="20">
        <v>3397907.6235098243</v>
      </c>
      <c r="BM69" s="20">
        <v>12143214.501604915</v>
      </c>
      <c r="BN69" s="20">
        <v>27624471.318304777</v>
      </c>
      <c r="BO69" s="20">
        <v>51047674.429114103</v>
      </c>
      <c r="BP69" s="20">
        <v>83472933.646492839</v>
      </c>
    </row>
    <row r="70" spans="40:68">
      <c r="AN70" s="20" t="s">
        <v>348</v>
      </c>
      <c r="AO70" s="20">
        <v>44554638.880987346</v>
      </c>
      <c r="AP70" s="20">
        <v>4542011.1225633621</v>
      </c>
      <c r="AQ70" s="20">
        <v>184104264.60428476</v>
      </c>
      <c r="AR70" s="20">
        <v>152481792.34132183</v>
      </c>
      <c r="AS70" s="20">
        <v>37699038.928697109</v>
      </c>
      <c r="AT70" s="20">
        <v>4542011.1225633621</v>
      </c>
      <c r="AU70" s="20">
        <v>146191154.68901032</v>
      </c>
      <c r="AV70" s="20">
        <v>67053341.47450757</v>
      </c>
      <c r="AW70" s="20">
        <v>19314075.124167204</v>
      </c>
      <c r="AX70" s="20">
        <v>27624471.318304777</v>
      </c>
      <c r="AY70" s="20">
        <v>92041529.253148913</v>
      </c>
      <c r="AZ70" s="20">
        <v>51737972.105190814</v>
      </c>
      <c r="BA70" s="20">
        <v>67053341.47450757</v>
      </c>
      <c r="BB70" s="20">
        <v>83510846.900348425</v>
      </c>
      <c r="BC70" s="20">
        <v>100724419.89915538</v>
      </c>
      <c r="BD70" s="20">
        <v>118553159.35210562</v>
      </c>
      <c r="BE70" s="20">
        <v>136881869.1213243</v>
      </c>
      <c r="BF70" s="20">
        <v>155578797.5962832</v>
      </c>
      <c r="BG70" s="20">
        <v>174544666.10456789</v>
      </c>
      <c r="BH70" s="20">
        <v>25021724.807073414</v>
      </c>
      <c r="BI70" s="20">
        <v>14183877.92810154</v>
      </c>
      <c r="BJ70" s="20">
        <v>6095119.7036196589</v>
      </c>
      <c r="BK70" s="20">
        <v>1128572.6134859324</v>
      </c>
      <c r="BL70" s="20">
        <v>0</v>
      </c>
      <c r="BM70" s="20">
        <v>3397907.6235098243</v>
      </c>
      <c r="BN70" s="20">
        <v>12143214.501604915</v>
      </c>
      <c r="BO70" s="20">
        <v>27624471.318304777</v>
      </c>
      <c r="BP70" s="20">
        <v>51047674.429114103</v>
      </c>
    </row>
    <row r="71" spans="40:68">
      <c r="AN71" s="20" t="s">
        <v>347</v>
      </c>
      <c r="AO71" s="20">
        <v>59242311.18913573</v>
      </c>
      <c r="AP71" s="20">
        <v>11879579.454932213</v>
      </c>
      <c r="AQ71" s="20">
        <v>203339370.66024703</v>
      </c>
      <c r="AR71" s="20">
        <v>103502917.23016405</v>
      </c>
      <c r="AS71" s="20">
        <v>51737972.105190814</v>
      </c>
      <c r="AT71" s="20">
        <v>11879579.454932213</v>
      </c>
      <c r="AU71" s="20">
        <v>165033296.28602225</v>
      </c>
      <c r="AV71" s="20">
        <v>83510846.900348425</v>
      </c>
      <c r="AW71" s="20">
        <v>31178219.537085831</v>
      </c>
      <c r="AX71" s="20">
        <v>12143214.501604915</v>
      </c>
      <c r="AY71" s="20">
        <v>109566361.03188789</v>
      </c>
      <c r="AZ71" s="20">
        <v>67053341.47450757</v>
      </c>
      <c r="BA71" s="20">
        <v>83510846.900348425</v>
      </c>
      <c r="BB71" s="20">
        <v>100724419.89915538</v>
      </c>
      <c r="BC71" s="20">
        <v>118553159.35210562</v>
      </c>
      <c r="BD71" s="20">
        <v>136881869.1213243</v>
      </c>
      <c r="BE71" s="20">
        <v>155578797.5962832</v>
      </c>
      <c r="BF71" s="20">
        <v>174544666.10456789</v>
      </c>
      <c r="BG71" s="20">
        <v>193704636.4452219</v>
      </c>
      <c r="BH71" s="20">
        <v>37699038.928697109</v>
      </c>
      <c r="BI71" s="20">
        <v>25021724.807073414</v>
      </c>
      <c r="BJ71" s="20">
        <v>14183877.92810154</v>
      </c>
      <c r="BK71" s="20">
        <v>6095119.7036196589</v>
      </c>
      <c r="BL71" s="20">
        <v>1128572.6134859324</v>
      </c>
      <c r="BM71" s="20">
        <v>0</v>
      </c>
      <c r="BN71" s="20">
        <v>3397907.6235098243</v>
      </c>
      <c r="BO71" s="20">
        <v>12143214.501604915</v>
      </c>
      <c r="BP71" s="20">
        <v>27624471.318304777</v>
      </c>
    </row>
    <row r="72" spans="40:68">
      <c r="AN72" s="20" t="s">
        <v>346</v>
      </c>
      <c r="AO72" s="20">
        <v>75150667.51084733</v>
      </c>
      <c r="AP72" s="20">
        <v>22104607.855262041</v>
      </c>
      <c r="AQ72" s="20">
        <v>222690747.45026898</v>
      </c>
      <c r="AR72" s="20">
        <v>66057588.27735734</v>
      </c>
      <c r="AS72" s="20">
        <v>67053341.47450757</v>
      </c>
      <c r="AT72" s="20">
        <v>22104607.855262041</v>
      </c>
      <c r="AU72" s="20">
        <v>184104264.60428476</v>
      </c>
      <c r="AV72" s="20">
        <v>100724419.89915538</v>
      </c>
      <c r="AW72" s="20">
        <v>44554638.880987346</v>
      </c>
      <c r="AX72" s="20">
        <v>3397907.6235098243</v>
      </c>
      <c r="AY72" s="20">
        <v>127664151.91510546</v>
      </c>
      <c r="AZ72" s="20">
        <v>83510846.900348425</v>
      </c>
      <c r="BA72" s="20">
        <v>100724419.89915538</v>
      </c>
      <c r="BB72" s="20">
        <v>118553159.35210562</v>
      </c>
      <c r="BC72" s="20">
        <v>136881869.1213243</v>
      </c>
      <c r="BD72" s="20">
        <v>155578797.5962832</v>
      </c>
      <c r="BE72" s="20">
        <v>174544666.10456789</v>
      </c>
      <c r="BF72" s="20">
        <v>193704636.4452219</v>
      </c>
      <c r="BG72" s="20">
        <v>213002972.30691195</v>
      </c>
      <c r="BH72" s="20">
        <v>51737972.105190814</v>
      </c>
      <c r="BI72" s="20">
        <v>37699038.928697109</v>
      </c>
      <c r="BJ72" s="20">
        <v>25021724.807073414</v>
      </c>
      <c r="BK72" s="20">
        <v>14183877.92810154</v>
      </c>
      <c r="BL72" s="20">
        <v>6095119.7036196589</v>
      </c>
      <c r="BM72" s="20">
        <v>1128572.6134859324</v>
      </c>
      <c r="BN72" s="20">
        <v>0</v>
      </c>
      <c r="BO72" s="20">
        <v>3397907.6235098243</v>
      </c>
      <c r="BP72" s="20">
        <v>12143214.501604915</v>
      </c>
    </row>
    <row r="73" spans="40:68">
      <c r="AN73" s="20" t="s">
        <v>345</v>
      </c>
      <c r="AO73" s="20">
        <v>92041529.253148884</v>
      </c>
      <c r="AP73" s="20">
        <v>34396235.208437115</v>
      </c>
      <c r="AQ73" s="20">
        <v>242123439.67603251</v>
      </c>
      <c r="AR73" s="20">
        <v>38281987.135589331</v>
      </c>
      <c r="AS73" s="20">
        <v>83510846.900348395</v>
      </c>
      <c r="AT73" s="20">
        <v>34396235.208437115</v>
      </c>
      <c r="AU73" s="20">
        <v>203339370.660247</v>
      </c>
      <c r="AV73" s="20">
        <v>118553159.35210559</v>
      </c>
      <c r="AW73" s="20">
        <v>59242311.1891357</v>
      </c>
      <c r="AX73" s="20">
        <v>0</v>
      </c>
      <c r="AY73" s="20">
        <v>146191154.68901029</v>
      </c>
      <c r="AZ73" s="20">
        <v>100724419.89915535</v>
      </c>
      <c r="BA73" s="20">
        <v>118553159.35210559</v>
      </c>
      <c r="BB73" s="20">
        <v>136881869.12132427</v>
      </c>
      <c r="BC73" s="20">
        <v>155578797.59628317</v>
      </c>
      <c r="BD73" s="20">
        <v>174544666.10456786</v>
      </c>
      <c r="BE73" s="20">
        <v>193704636.44522187</v>
      </c>
      <c r="BF73" s="20">
        <v>213002972.30691192</v>
      </c>
      <c r="BG73" s="20">
        <v>232398700.01574835</v>
      </c>
      <c r="BH73" s="20">
        <v>67053341.47450754</v>
      </c>
      <c r="BI73" s="20">
        <v>51737972.105190784</v>
      </c>
      <c r="BJ73" s="20">
        <v>37699038.928697079</v>
      </c>
      <c r="BK73" s="20">
        <v>25021724.807073385</v>
      </c>
      <c r="BL73" s="20">
        <v>14183877.92810151</v>
      </c>
      <c r="BM73" s="20">
        <v>6095119.7036196291</v>
      </c>
      <c r="BN73" s="20">
        <v>1128572.6134859025</v>
      </c>
      <c r="BO73" s="20">
        <v>0</v>
      </c>
      <c r="BP73" s="20">
        <v>3397907.6235097945</v>
      </c>
    </row>
    <row r="74" spans="40:68">
      <c r="AN74" s="20" t="s">
        <v>344</v>
      </c>
      <c r="AO74" s="20">
        <v>109566361.03188786</v>
      </c>
      <c r="AP74" s="20">
        <v>48105945.828560978</v>
      </c>
      <c r="AQ74" s="20">
        <v>261612265.63148823</v>
      </c>
      <c r="AR74" s="20">
        <v>18954537.529473901</v>
      </c>
      <c r="AS74" s="20">
        <v>100724419.89915535</v>
      </c>
      <c r="AT74" s="20">
        <v>48105945.828560978</v>
      </c>
      <c r="AU74" s="20">
        <v>222690747.45026895</v>
      </c>
      <c r="AV74" s="20">
        <v>136881869.12132427</v>
      </c>
      <c r="AW74" s="20">
        <v>75150667.5108473</v>
      </c>
      <c r="AX74" s="20">
        <v>1128572.6134859025</v>
      </c>
      <c r="AY74" s="20">
        <v>165033296.28602222</v>
      </c>
      <c r="AZ74" s="20">
        <v>118553159.35210559</v>
      </c>
      <c r="BA74" s="20">
        <v>136881869.12132427</v>
      </c>
      <c r="BB74" s="20">
        <v>155578797.59628317</v>
      </c>
      <c r="BC74" s="20">
        <v>174544666.10456786</v>
      </c>
      <c r="BD74" s="20">
        <v>193704636.44522187</v>
      </c>
      <c r="BE74" s="20">
        <v>213002972.30691192</v>
      </c>
      <c r="BF74" s="20">
        <v>232398700.01574835</v>
      </c>
      <c r="BG74" s="20">
        <v>251862099.94119975</v>
      </c>
      <c r="BH74" s="20">
        <v>83510846.900348395</v>
      </c>
      <c r="BI74" s="20">
        <v>67053341.47450754</v>
      </c>
      <c r="BJ74" s="20">
        <v>51737972.105190784</v>
      </c>
      <c r="BK74" s="20">
        <v>37699038.928697079</v>
      </c>
      <c r="BL74" s="20">
        <v>25021724.807073385</v>
      </c>
      <c r="BM74" s="20">
        <v>14183877.92810151</v>
      </c>
      <c r="BN74" s="20">
        <v>6095119.7036195993</v>
      </c>
      <c r="BO74" s="20">
        <v>1128572.6134859025</v>
      </c>
      <c r="BP74" s="20">
        <v>0</v>
      </c>
    </row>
    <row r="79" spans="40:68">
      <c r="AN79" s="301" t="s">
        <v>370</v>
      </c>
    </row>
    <row r="80" spans="40:68">
      <c r="AN80" s="20" t="s">
        <v>371</v>
      </c>
      <c r="AO80" s="20" t="s">
        <v>117</v>
      </c>
      <c r="AP80" s="20" t="s">
        <v>344</v>
      </c>
      <c r="AQ80" s="20" t="s">
        <v>126</v>
      </c>
      <c r="AR80" s="20" t="s">
        <v>345</v>
      </c>
      <c r="AS80" s="20" t="s">
        <v>346</v>
      </c>
      <c r="AT80" s="20" t="s">
        <v>347</v>
      </c>
      <c r="AU80" s="20" t="s">
        <v>348</v>
      </c>
      <c r="AV80" s="20" t="s">
        <v>349</v>
      </c>
      <c r="AW80" s="20" t="s">
        <v>116</v>
      </c>
      <c r="AX80" s="20" t="s">
        <v>138</v>
      </c>
      <c r="AY80" s="20" t="s">
        <v>350</v>
      </c>
      <c r="AZ80" s="20" t="s">
        <v>351</v>
      </c>
      <c r="BA80" s="20" t="s">
        <v>145</v>
      </c>
      <c r="BB80" s="20" t="s">
        <v>352</v>
      </c>
      <c r="BC80" s="20" t="s">
        <v>115</v>
      </c>
      <c r="BD80" s="20" t="s">
        <v>118</v>
      </c>
      <c r="BE80" s="20" t="s">
        <v>353</v>
      </c>
      <c r="BF80" s="20" t="s">
        <v>153</v>
      </c>
      <c r="BG80" s="20" t="s">
        <v>354</v>
      </c>
      <c r="BH80" s="20" t="s">
        <v>355</v>
      </c>
      <c r="BI80" s="20" t="s">
        <v>159</v>
      </c>
      <c r="BJ80" s="20" t="s">
        <v>356</v>
      </c>
      <c r="BK80" s="20" t="s">
        <v>357</v>
      </c>
      <c r="BL80" s="20" t="s">
        <v>358</v>
      </c>
      <c r="BM80" s="20" t="s">
        <v>167</v>
      </c>
      <c r="BN80" s="20" t="s">
        <v>359</v>
      </c>
      <c r="BO80" s="20" t="s">
        <v>360</v>
      </c>
      <c r="BP80" s="20" t="s">
        <v>119</v>
      </c>
    </row>
    <row r="81" spans="1:68">
      <c r="A81" s="173"/>
      <c r="AO81" s="20">
        <v>2400</v>
      </c>
      <c r="AP81" s="20">
        <v>3400</v>
      </c>
      <c r="AQ81" s="20">
        <v>3800</v>
      </c>
      <c r="AR81" s="20">
        <v>3800</v>
      </c>
      <c r="AS81" s="20">
        <v>4200</v>
      </c>
      <c r="AT81" s="20">
        <v>4600</v>
      </c>
      <c r="AU81" s="20">
        <v>5000</v>
      </c>
      <c r="AV81" s="20">
        <v>5400</v>
      </c>
      <c r="AW81" s="20">
        <v>5700</v>
      </c>
      <c r="AX81" s="20">
        <v>5700</v>
      </c>
      <c r="AY81" s="20">
        <v>5800</v>
      </c>
      <c r="AZ81" s="20">
        <v>6200</v>
      </c>
      <c r="BA81" s="20">
        <v>6400</v>
      </c>
      <c r="BB81" s="20">
        <v>6600</v>
      </c>
      <c r="BC81" s="20">
        <v>7000</v>
      </c>
      <c r="BD81" s="20">
        <v>7200</v>
      </c>
      <c r="BE81" s="20">
        <v>7400</v>
      </c>
      <c r="BF81" s="20">
        <v>7800</v>
      </c>
      <c r="BG81" s="20">
        <v>7800</v>
      </c>
      <c r="BH81" s="20">
        <v>8200</v>
      </c>
      <c r="BI81" s="20">
        <v>8400</v>
      </c>
      <c r="BJ81" s="20">
        <v>8600</v>
      </c>
      <c r="BK81" s="20">
        <v>9000</v>
      </c>
      <c r="BL81" s="20">
        <v>9400</v>
      </c>
      <c r="BM81" s="20">
        <v>9600</v>
      </c>
      <c r="BN81" s="20">
        <v>9800</v>
      </c>
      <c r="BO81" s="20">
        <v>10200</v>
      </c>
      <c r="BP81" s="20">
        <v>10400</v>
      </c>
    </row>
    <row r="82" spans="1:68">
      <c r="AN82" s="20">
        <v>2400</v>
      </c>
      <c r="AO82" s="20">
        <v>0</v>
      </c>
      <c r="AP82" s="20">
        <v>18954537.529473901</v>
      </c>
      <c r="AQ82" s="20">
        <v>39930164.544457346</v>
      </c>
      <c r="AR82" s="20">
        <v>38281987.135589331</v>
      </c>
      <c r="AS82" s="20">
        <v>66057588.27735734</v>
      </c>
      <c r="AT82" s="20">
        <v>103502917.23016405</v>
      </c>
      <c r="AU82" s="20">
        <v>152481792.34132183</v>
      </c>
      <c r="AV82" s="20">
        <v>215120109.33314526</v>
      </c>
      <c r="AW82" s="20">
        <v>239221212.54136598</v>
      </c>
      <c r="AX82" s="20">
        <v>274618731.32231843</v>
      </c>
      <c r="AY82" s="20">
        <v>293278406.38122129</v>
      </c>
      <c r="AZ82" s="20">
        <v>389200491.72740364</v>
      </c>
      <c r="BA82" s="20">
        <v>464906703.78640944</v>
      </c>
      <c r="BB82" s="20">
        <v>505692331.49964285</v>
      </c>
      <c r="BC82" s="20">
        <v>645884888.62193918</v>
      </c>
      <c r="BD82" s="20">
        <v>619739438.55093396</v>
      </c>
      <c r="BE82" s="20">
        <v>813323644.73572731</v>
      </c>
      <c r="BF82" s="20">
        <v>975283566.70192432</v>
      </c>
      <c r="BG82" s="20">
        <v>1011847466.2588427</v>
      </c>
      <c r="BH82" s="20">
        <v>1246302201.8407121</v>
      </c>
      <c r="BI82" s="20">
        <v>1380236274.3779781</v>
      </c>
      <c r="BJ82" s="20">
        <v>1523725335.7343581</v>
      </c>
      <c r="BK82" s="20">
        <v>1851528512.8697829</v>
      </c>
      <c r="BL82" s="20">
        <v>2232625036.0405231</v>
      </c>
      <c r="BM82" s="20">
        <v>2165734155.7050076</v>
      </c>
      <c r="BN82" s="20">
        <v>2673806497.8948822</v>
      </c>
      <c r="BO82" s="20">
        <v>3183307827.0833659</v>
      </c>
      <c r="BP82" s="20">
        <v>2298146569.0294394</v>
      </c>
    </row>
    <row r="83" spans="1:68">
      <c r="AN83" s="20">
        <v>3400</v>
      </c>
      <c r="AO83" s="20">
        <v>11122964.151745558</v>
      </c>
      <c r="AP83" s="20">
        <v>0</v>
      </c>
      <c r="AQ83" s="20">
        <v>3672910.338752538</v>
      </c>
      <c r="AR83" s="20">
        <v>3397907.6235097945</v>
      </c>
      <c r="AS83" s="20">
        <v>12143214.501604915</v>
      </c>
      <c r="AT83" s="20">
        <v>27624471.318304777</v>
      </c>
      <c r="AU83" s="20">
        <v>51047674.429114103</v>
      </c>
      <c r="AV83" s="20">
        <v>83472933.646492839</v>
      </c>
      <c r="AW83" s="20">
        <v>102493904.79982829</v>
      </c>
      <c r="AX83" s="20">
        <v>113985278.39758617</v>
      </c>
      <c r="AY83" s="20">
        <v>126410981.6513676</v>
      </c>
      <c r="AZ83" s="20">
        <v>181976317.53461373</v>
      </c>
      <c r="BA83" s="20">
        <v>225168917.59073204</v>
      </c>
      <c r="BB83" s="20">
        <v>252135339.96186352</v>
      </c>
      <c r="BC83" s="20">
        <v>338852531.86739385</v>
      </c>
      <c r="BD83" s="20">
        <v>341717297.16518986</v>
      </c>
      <c r="BE83" s="20">
        <v>444687901.63291705</v>
      </c>
      <c r="BF83" s="20">
        <v>555496364.01265836</v>
      </c>
      <c r="BG83" s="20">
        <v>572613167.38106024</v>
      </c>
      <c r="BH83" s="20">
        <v>725966510.94528103</v>
      </c>
      <c r="BI83" s="20">
        <v>821117226.79446769</v>
      </c>
      <c r="BJ83" s="20">
        <v>908441126.16097116</v>
      </c>
      <c r="BK83" s="20">
        <v>1124185975.8796682</v>
      </c>
      <c r="BL83" s="20">
        <v>1379131023.1384554</v>
      </c>
      <c r="BM83" s="20">
        <v>1387229111.6645656</v>
      </c>
      <c r="BN83" s="20">
        <v>1681173038.9500189</v>
      </c>
      <c r="BO83" s="20">
        <v>2035045569.1270156</v>
      </c>
      <c r="BP83" s="20">
        <v>1552672096.5187364</v>
      </c>
    </row>
    <row r="84" spans="1:68">
      <c r="A84" s="176"/>
      <c r="AN84" s="20">
        <v>3800</v>
      </c>
      <c r="AO84" s="20">
        <v>20739854.750921845</v>
      </c>
      <c r="AP84" s="20">
        <v>1128572.6134859025</v>
      </c>
      <c r="AQ84" s="20">
        <v>0</v>
      </c>
      <c r="AR84" s="20">
        <v>0</v>
      </c>
      <c r="AS84" s="20">
        <v>3397907.6235098243</v>
      </c>
      <c r="AT84" s="20">
        <v>12143214.501604915</v>
      </c>
      <c r="AU84" s="20">
        <v>27624471.318304777</v>
      </c>
      <c r="AV84" s="20">
        <v>51047674.429114103</v>
      </c>
      <c r="AW84" s="20">
        <v>67155456.861296415</v>
      </c>
      <c r="AX84" s="20">
        <v>73427361.776460648</v>
      </c>
      <c r="AY84" s="20">
        <v>83472933.646492839</v>
      </c>
      <c r="AZ84" s="20">
        <v>126410981.6513676</v>
      </c>
      <c r="BA84" s="20">
        <v>160060264.75041085</v>
      </c>
      <c r="BB84" s="20">
        <v>181976317.53461373</v>
      </c>
      <c r="BC84" s="20">
        <v>252135339.96186352</v>
      </c>
      <c r="BD84" s="20">
        <v>261116033.1714077</v>
      </c>
      <c r="BE84" s="20">
        <v>338852531.86739385</v>
      </c>
      <c r="BF84" s="20">
        <v>431908683.32719755</v>
      </c>
      <c r="BG84" s="20">
        <v>444687901.63291705</v>
      </c>
      <c r="BH84" s="20">
        <v>572613167.38106024</v>
      </c>
      <c r="BI84" s="20">
        <v>654113458.75037789</v>
      </c>
      <c r="BJ84" s="20">
        <v>725966510.94528103</v>
      </c>
      <c r="BK84" s="20">
        <v>908441126.16097116</v>
      </c>
      <c r="BL84" s="20">
        <v>1124185975.8796682</v>
      </c>
      <c r="BM84" s="20">
        <v>1144313815.0445776</v>
      </c>
      <c r="BN84" s="20">
        <v>1379131023.1384554</v>
      </c>
      <c r="BO84" s="20">
        <v>1681173038.9500189</v>
      </c>
      <c r="BP84" s="20">
        <v>1313511871.6630712</v>
      </c>
    </row>
    <row r="85" spans="1:68">
      <c r="AN85" s="20">
        <v>3800</v>
      </c>
      <c r="AO85" s="20">
        <v>20739854.750921845</v>
      </c>
      <c r="AP85" s="20">
        <v>1128572.6134859025</v>
      </c>
      <c r="AQ85" s="20">
        <v>0</v>
      </c>
      <c r="AR85" s="20">
        <v>0</v>
      </c>
      <c r="AS85" s="20">
        <v>3397907.6235098243</v>
      </c>
      <c r="AT85" s="20">
        <v>12143214.501604915</v>
      </c>
      <c r="AU85" s="20">
        <v>27624471.318304777</v>
      </c>
      <c r="AV85" s="20">
        <v>51047674.429114103</v>
      </c>
      <c r="AW85" s="20">
        <v>67155456.861296415</v>
      </c>
      <c r="AX85" s="20">
        <v>73427361.776460648</v>
      </c>
      <c r="AY85" s="20">
        <v>83472933.646492839</v>
      </c>
      <c r="AZ85" s="20">
        <v>126410981.6513676</v>
      </c>
      <c r="BA85" s="20">
        <v>160060264.75041085</v>
      </c>
      <c r="BB85" s="20">
        <v>181976317.53461373</v>
      </c>
      <c r="BC85" s="20">
        <v>252135339.96186352</v>
      </c>
      <c r="BD85" s="20">
        <v>261116033.1714077</v>
      </c>
      <c r="BE85" s="20">
        <v>338852531.86739385</v>
      </c>
      <c r="BF85" s="20">
        <v>431908683.32719755</v>
      </c>
      <c r="BG85" s="20">
        <v>444687901.63291705</v>
      </c>
      <c r="BH85" s="20">
        <v>572613167.38106024</v>
      </c>
      <c r="BI85" s="20">
        <v>654113458.75037789</v>
      </c>
      <c r="BJ85" s="20">
        <v>725966510.94528103</v>
      </c>
      <c r="BK85" s="20">
        <v>908441126.16097116</v>
      </c>
      <c r="BL85" s="20">
        <v>1124185975.8796682</v>
      </c>
      <c r="BM85" s="20">
        <v>1144313815.0445776</v>
      </c>
      <c r="BN85" s="20">
        <v>1379131023.1384554</v>
      </c>
      <c r="BO85" s="20">
        <v>1681173038.9500189</v>
      </c>
      <c r="BP85" s="20">
        <v>1313511871.6630712</v>
      </c>
    </row>
    <row r="86" spans="1:68">
      <c r="AN86" s="20">
        <v>4200</v>
      </c>
      <c r="AO86" s="20">
        <v>32458510.524287611</v>
      </c>
      <c r="AP86" s="20">
        <v>6095119.7036195993</v>
      </c>
      <c r="AQ86" s="20">
        <v>940286.60910317302</v>
      </c>
      <c r="AR86" s="20">
        <v>1128572.6134859025</v>
      </c>
      <c r="AS86" s="20">
        <v>0</v>
      </c>
      <c r="AT86" s="20">
        <v>3397907.6235098243</v>
      </c>
      <c r="AU86" s="20">
        <v>12143214.501604915</v>
      </c>
      <c r="AV86" s="20">
        <v>27624471.318304777</v>
      </c>
      <c r="AW86" s="20">
        <v>40437305.905541658</v>
      </c>
      <c r="AX86" s="20">
        <v>43385826.784312129</v>
      </c>
      <c r="AY86" s="20">
        <v>51047674.429114103</v>
      </c>
      <c r="AZ86" s="20">
        <v>83472933.646492839</v>
      </c>
      <c r="BA86" s="20">
        <v>108836944.74864167</v>
      </c>
      <c r="BB86" s="20">
        <v>126410981.6513676</v>
      </c>
      <c r="BC86" s="20">
        <v>181976317.53461373</v>
      </c>
      <c r="BD86" s="20">
        <v>193529088.39464104</v>
      </c>
      <c r="BE86" s="20">
        <v>252135339.96186352</v>
      </c>
      <c r="BF86" s="20">
        <v>329248893.8458395</v>
      </c>
      <c r="BG86" s="20">
        <v>338852531.86739385</v>
      </c>
      <c r="BH86" s="20">
        <v>444687901.63291705</v>
      </c>
      <c r="BI86" s="20">
        <v>513475125.8348496</v>
      </c>
      <c r="BJ86" s="20">
        <v>572613167.38106012</v>
      </c>
      <c r="BK86" s="20">
        <v>725966510.94528103</v>
      </c>
      <c r="BL86" s="20">
        <v>908441126.16097116</v>
      </c>
      <c r="BM86" s="20">
        <v>934382665.84649861</v>
      </c>
      <c r="BN86" s="20">
        <v>1124185975.8796682</v>
      </c>
      <c r="BO86" s="20">
        <v>1379131023.1384554</v>
      </c>
      <c r="BP86" s="20">
        <v>1102582252.694304</v>
      </c>
    </row>
    <row r="87" spans="1:68">
      <c r="AN87" s="20">
        <v>4600</v>
      </c>
      <c r="AO87" s="20">
        <v>45919188.081389129</v>
      </c>
      <c r="AP87" s="20">
        <v>14183877.92810151</v>
      </c>
      <c r="AQ87" s="20">
        <v>5740941.7665710747</v>
      </c>
      <c r="AR87" s="20">
        <v>6095119.7036196291</v>
      </c>
      <c r="AS87" s="20">
        <v>1128572.6134859324</v>
      </c>
      <c r="AT87" s="20">
        <v>0</v>
      </c>
      <c r="AU87" s="20">
        <v>3397907.6235098243</v>
      </c>
      <c r="AV87" s="20">
        <v>12143214.501604915</v>
      </c>
      <c r="AW87" s="20">
        <v>21415157.433936238</v>
      </c>
      <c r="AX87" s="20">
        <v>22402967.290929854</v>
      </c>
      <c r="AY87" s="20">
        <v>27624471.318304777</v>
      </c>
      <c r="AZ87" s="20">
        <v>51047674.429114103</v>
      </c>
      <c r="BA87" s="20">
        <v>69672832.028595746</v>
      </c>
      <c r="BB87" s="20">
        <v>83472933.646492839</v>
      </c>
      <c r="BC87" s="20">
        <v>126410981.65136766</v>
      </c>
      <c r="BD87" s="20">
        <v>138436865.93899322</v>
      </c>
      <c r="BE87" s="20">
        <v>181976317.53461373</v>
      </c>
      <c r="BF87" s="20">
        <v>245279333.20368171</v>
      </c>
      <c r="BG87" s="20">
        <v>252135339.96186352</v>
      </c>
      <c r="BH87" s="20">
        <v>338852531.86739385</v>
      </c>
      <c r="BI87" s="20">
        <v>396271262.37529218</v>
      </c>
      <c r="BJ87" s="20">
        <v>444687901.63291705</v>
      </c>
      <c r="BK87" s="20">
        <v>572613167.38106012</v>
      </c>
      <c r="BL87" s="20">
        <v>725966510.94528103</v>
      </c>
      <c r="BM87" s="20">
        <v>754528353.76330674</v>
      </c>
      <c r="BN87" s="20">
        <v>908441126.16097116</v>
      </c>
      <c r="BO87" s="20">
        <v>1124185975.8796682</v>
      </c>
      <c r="BP87" s="20">
        <v>918075005.54180825</v>
      </c>
    </row>
    <row r="88" spans="1:68">
      <c r="AN88" s="20">
        <v>5000</v>
      </c>
      <c r="AO88" s="20">
        <v>60809455.022501767</v>
      </c>
      <c r="AP88" s="20">
        <v>25021724.807073385</v>
      </c>
      <c r="AQ88" s="20">
        <v>13712490.948161155</v>
      </c>
      <c r="AR88" s="20">
        <v>14183877.92810151</v>
      </c>
      <c r="AS88" s="20">
        <v>6095119.7036196589</v>
      </c>
      <c r="AT88" s="20">
        <v>1128572.6134859324</v>
      </c>
      <c r="AU88" s="20">
        <v>0</v>
      </c>
      <c r="AV88" s="20">
        <v>3397907.6235098243</v>
      </c>
      <c r="AW88" s="20">
        <v>9149847.1617363691</v>
      </c>
      <c r="AX88" s="20">
        <v>9054869.0303086638</v>
      </c>
      <c r="AY88" s="20">
        <v>12143214.501604915</v>
      </c>
      <c r="AZ88" s="20">
        <v>27624471.318304777</v>
      </c>
      <c r="BA88" s="20">
        <v>40933529.727968574</v>
      </c>
      <c r="BB88" s="20">
        <v>51047674.429114103</v>
      </c>
      <c r="BC88" s="20">
        <v>83472933.646492839</v>
      </c>
      <c r="BD88" s="20">
        <v>95291632.022238374</v>
      </c>
      <c r="BE88" s="20">
        <v>126410981.65136766</v>
      </c>
      <c r="BF88" s="20">
        <v>177322053.48457336</v>
      </c>
      <c r="BG88" s="20">
        <v>181976317.53461373</v>
      </c>
      <c r="BH88" s="20">
        <v>252135339.96186352</v>
      </c>
      <c r="BI88" s="20">
        <v>299826295.1454668</v>
      </c>
      <c r="BJ88" s="20">
        <v>338852531.86739385</v>
      </c>
      <c r="BK88" s="20">
        <v>444687901.63291705</v>
      </c>
      <c r="BL88" s="20">
        <v>572613167.38106012</v>
      </c>
      <c r="BM88" s="20">
        <v>601699836.13770616</v>
      </c>
      <c r="BN88" s="20">
        <v>725966510.94528103</v>
      </c>
      <c r="BO88" s="20">
        <v>908441126.16097116</v>
      </c>
      <c r="BP88" s="20">
        <v>758334807.91023862</v>
      </c>
    </row>
    <row r="89" spans="1:68">
      <c r="AN89" s="20">
        <v>5400</v>
      </c>
      <c r="AO89" s="20">
        <v>76769555.659348488</v>
      </c>
      <c r="AP89" s="20">
        <v>37699038.928697079</v>
      </c>
      <c r="AQ89" s="20">
        <v>24186031.061452836</v>
      </c>
      <c r="AR89" s="20">
        <v>25021724.807073385</v>
      </c>
      <c r="AS89" s="20">
        <v>14183877.92810154</v>
      </c>
      <c r="AT89" s="20">
        <v>6095119.7036196589</v>
      </c>
      <c r="AU89" s="20">
        <v>1128572.6134859324</v>
      </c>
      <c r="AV89" s="20">
        <v>0</v>
      </c>
      <c r="AW89" s="20">
        <v>2253067.9630865455</v>
      </c>
      <c r="AX89" s="20">
        <v>1910320.8917196393</v>
      </c>
      <c r="AY89" s="20">
        <v>3397907.6235098243</v>
      </c>
      <c r="AZ89" s="20">
        <v>12143214.501604915</v>
      </c>
      <c r="BA89" s="20">
        <v>20816007.813194811</v>
      </c>
      <c r="BB89" s="20">
        <v>27624471.318304777</v>
      </c>
      <c r="BC89" s="20">
        <v>51047674.429114103</v>
      </c>
      <c r="BD89" s="20">
        <v>62353822.790790141</v>
      </c>
      <c r="BE89" s="20">
        <v>83472933.646492839</v>
      </c>
      <c r="BF89" s="20">
        <v>123003568.73835003</v>
      </c>
      <c r="BG89" s="20">
        <v>126410981.65136766</v>
      </c>
      <c r="BH89" s="20">
        <v>181976317.53461373</v>
      </c>
      <c r="BI89" s="20">
        <v>220992359.93880081</v>
      </c>
      <c r="BJ89" s="20">
        <v>252135339.96186352</v>
      </c>
      <c r="BK89" s="20">
        <v>338852531.86739385</v>
      </c>
      <c r="BL89" s="20">
        <v>444687901.63291705</v>
      </c>
      <c r="BM89" s="20">
        <v>472208758.70854723</v>
      </c>
      <c r="BN89" s="20">
        <v>572613167.38106012</v>
      </c>
      <c r="BO89" s="20">
        <v>725966510.94528103</v>
      </c>
      <c r="BP89" s="20">
        <v>619303510.15667641</v>
      </c>
    </row>
    <row r="90" spans="1:68">
      <c r="A90" s="173"/>
      <c r="AN90" s="20">
        <v>5700</v>
      </c>
      <c r="AO90" s="20">
        <v>89288904.914590955</v>
      </c>
      <c r="AP90" s="20">
        <v>48105945.828560978</v>
      </c>
      <c r="AQ90" s="20">
        <v>33386617.579636127</v>
      </c>
      <c r="AR90" s="20">
        <v>34396235.208437115</v>
      </c>
      <c r="AS90" s="20">
        <v>22104607.855262041</v>
      </c>
      <c r="AT90" s="20">
        <v>11879579.454932213</v>
      </c>
      <c r="AU90" s="20">
        <v>4542011.1225633621</v>
      </c>
      <c r="AV90" s="20">
        <v>452891.46948707104</v>
      </c>
      <c r="AW90" s="20">
        <v>0</v>
      </c>
      <c r="AX90" s="20">
        <v>0</v>
      </c>
      <c r="AY90" s="20">
        <v>403834.01652610302</v>
      </c>
      <c r="AZ90" s="20">
        <v>5034813.5641874075</v>
      </c>
      <c r="BA90" s="20">
        <v>10515205.771029353</v>
      </c>
      <c r="BB90" s="20">
        <v>15326026.778577566</v>
      </c>
      <c r="BC90" s="20">
        <v>32697487.125855327</v>
      </c>
      <c r="BD90" s="20">
        <v>42829974.691660702</v>
      </c>
      <c r="BE90" s="20">
        <v>58262829.886087179</v>
      </c>
      <c r="BF90" s="20">
        <v>90284235.616744518</v>
      </c>
      <c r="BG90" s="20">
        <v>93145684.8270998</v>
      </c>
      <c r="BH90" s="20">
        <v>139033787.86186874</v>
      </c>
      <c r="BI90" s="20">
        <v>171908523.00731933</v>
      </c>
      <c r="BJ90" s="20">
        <v>198078625.21768975</v>
      </c>
      <c r="BK90" s="20">
        <v>272173018.10717094</v>
      </c>
      <c r="BL90" s="20">
        <v>363407253.16289413</v>
      </c>
      <c r="BM90" s="20">
        <v>388790852.72061872</v>
      </c>
      <c r="BN90" s="20">
        <v>474476267.56410468</v>
      </c>
      <c r="BO90" s="20">
        <v>608426758.46578765</v>
      </c>
      <c r="BP90" s="20">
        <v>526684318.57233703</v>
      </c>
    </row>
    <row r="91" spans="1:68">
      <c r="AN91" s="20">
        <v>5700</v>
      </c>
      <c r="AO91" s="20">
        <v>89288904.914590955</v>
      </c>
      <c r="AP91" s="20">
        <v>48105945.828560978</v>
      </c>
      <c r="AQ91" s="20">
        <v>33386617.579636127</v>
      </c>
      <c r="AR91" s="20">
        <v>34396235.208437115</v>
      </c>
      <c r="AS91" s="20">
        <v>22104607.855262041</v>
      </c>
      <c r="AT91" s="20">
        <v>11879579.454932213</v>
      </c>
      <c r="AU91" s="20">
        <v>4542011.1225633621</v>
      </c>
      <c r="AV91" s="20">
        <v>452891.46948707104</v>
      </c>
      <c r="AW91" s="20">
        <v>0</v>
      </c>
      <c r="AX91" s="20">
        <v>0</v>
      </c>
      <c r="AY91" s="20">
        <v>403834.01652610302</v>
      </c>
      <c r="AZ91" s="20">
        <v>5034813.5641874075</v>
      </c>
      <c r="BA91" s="20">
        <v>10515205.771029353</v>
      </c>
      <c r="BB91" s="20">
        <v>15326026.778577566</v>
      </c>
      <c r="BC91" s="20">
        <v>32697487.125855327</v>
      </c>
      <c r="BD91" s="20">
        <v>42829974.691660702</v>
      </c>
      <c r="BE91" s="20">
        <v>58262829.886087179</v>
      </c>
      <c r="BF91" s="20">
        <v>90284235.616744518</v>
      </c>
      <c r="BG91" s="20">
        <v>93145684.8270998</v>
      </c>
      <c r="BH91" s="20">
        <v>139033787.86186874</v>
      </c>
      <c r="BI91" s="20">
        <v>171908523.00731933</v>
      </c>
      <c r="BJ91" s="20">
        <v>198078625.21768975</v>
      </c>
      <c r="BK91" s="20">
        <v>272173018.10717094</v>
      </c>
      <c r="BL91" s="20">
        <v>363407253.16289413</v>
      </c>
      <c r="BM91" s="20">
        <v>388790852.72061872</v>
      </c>
      <c r="BN91" s="20">
        <v>474476267.56410468</v>
      </c>
      <c r="BO91" s="20">
        <v>608426758.46578765</v>
      </c>
      <c r="BP91" s="20">
        <v>526684318.57233703</v>
      </c>
    </row>
    <row r="92" spans="1:68">
      <c r="AN92" s="20">
        <v>5800</v>
      </c>
      <c r="AO92" s="20">
        <v>93555163.032107294</v>
      </c>
      <c r="AP92" s="20">
        <v>51737972.105190784</v>
      </c>
      <c r="AQ92" s="20">
        <v>36679197.128221124</v>
      </c>
      <c r="AR92" s="20">
        <v>37699038.928697079</v>
      </c>
      <c r="AS92" s="20">
        <v>25021724.807073414</v>
      </c>
      <c r="AT92" s="20">
        <v>14183877.92810154</v>
      </c>
      <c r="AU92" s="20">
        <v>6095119.7036196589</v>
      </c>
      <c r="AV92" s="20">
        <v>1128572.6134859324</v>
      </c>
      <c r="AW92" s="20">
        <v>219588.49629890919</v>
      </c>
      <c r="AX92" s="20">
        <v>44064.514299571514</v>
      </c>
      <c r="AY92" s="20">
        <v>0</v>
      </c>
      <c r="AZ92" s="20">
        <v>3397907.6235098243</v>
      </c>
      <c r="BA92" s="20">
        <v>7907499.9224926829</v>
      </c>
      <c r="BB92" s="20">
        <v>12143214.501604915</v>
      </c>
      <c r="BC92" s="20">
        <v>27624471.318304777</v>
      </c>
      <c r="BD92" s="20">
        <v>37165533.542442799</v>
      </c>
      <c r="BE92" s="20">
        <v>51047674.429114103</v>
      </c>
      <c r="BF92" s="20">
        <v>80804218.538250685</v>
      </c>
      <c r="BG92" s="20">
        <v>83472933.646492839</v>
      </c>
      <c r="BH92" s="20">
        <v>126410981.65136766</v>
      </c>
      <c r="BI92" s="20">
        <v>157315913.26710916</v>
      </c>
      <c r="BJ92" s="20">
        <v>181976317.53461373</v>
      </c>
      <c r="BK92" s="20">
        <v>252135339.96186352</v>
      </c>
      <c r="BL92" s="20">
        <v>338852531.86739385</v>
      </c>
      <c r="BM92" s="20">
        <v>363444495.93139195</v>
      </c>
      <c r="BN92" s="20">
        <v>444687901.63291705</v>
      </c>
      <c r="BO92" s="20">
        <v>572613167.38106012</v>
      </c>
      <c r="BP92" s="20">
        <v>498068229.38344324</v>
      </c>
    </row>
    <row r="93" spans="1:68">
      <c r="AN93" s="20">
        <v>6200</v>
      </c>
      <c r="AO93" s="20">
        <v>111031911.59968626</v>
      </c>
      <c r="AP93" s="20">
        <v>67053341.47450754</v>
      </c>
      <c r="AQ93" s="20">
        <v>50846732.685260803</v>
      </c>
      <c r="AR93" s="20">
        <v>51737972.105190784</v>
      </c>
      <c r="AS93" s="20">
        <v>37699038.928697109</v>
      </c>
      <c r="AT93" s="20">
        <v>25021724.807073414</v>
      </c>
      <c r="AU93" s="20">
        <v>14183877.92810154</v>
      </c>
      <c r="AV93" s="20">
        <v>6095119.7036196589</v>
      </c>
      <c r="AW93" s="20">
        <v>1425004.2699157</v>
      </c>
      <c r="AX93" s="20">
        <v>2458927.7708655</v>
      </c>
      <c r="AY93" s="20">
        <v>1128572.6134859324</v>
      </c>
      <c r="AZ93" s="20">
        <v>0</v>
      </c>
      <c r="BA93" s="20">
        <v>1255423.6409568191</v>
      </c>
      <c r="BB93" s="20">
        <v>3397907.6235098243</v>
      </c>
      <c r="BC93" s="20">
        <v>12143214.501604915</v>
      </c>
      <c r="BD93" s="20">
        <v>18856884.617435992</v>
      </c>
      <c r="BE93" s="20">
        <v>27624471.318304777</v>
      </c>
      <c r="BF93" s="20">
        <v>49401448.845235884</v>
      </c>
      <c r="BG93" s="20">
        <v>51047674.429114103</v>
      </c>
      <c r="BH93" s="20">
        <v>83472933.646492839</v>
      </c>
      <c r="BI93" s="20">
        <v>107216619.05240798</v>
      </c>
      <c r="BJ93" s="20">
        <v>126410981.65136766</v>
      </c>
      <c r="BK93" s="20">
        <v>181976317.53461373</v>
      </c>
      <c r="BL93" s="20">
        <v>252135339.96186352</v>
      </c>
      <c r="BM93" s="20">
        <v>273729657.5457139</v>
      </c>
      <c r="BN93" s="20">
        <v>338852531.86739385</v>
      </c>
      <c r="BO93" s="20">
        <v>444687901.63291705</v>
      </c>
      <c r="BP93" s="20">
        <v>395075435.62027752</v>
      </c>
    </row>
    <row r="94" spans="1:68">
      <c r="AN94" s="20">
        <v>6400</v>
      </c>
      <c r="AO94" s="20">
        <v>119987399.69337845</v>
      </c>
      <c r="AP94" s="20">
        <v>75150667.5108473</v>
      </c>
      <c r="AQ94" s="20">
        <v>58454161.122569531</v>
      </c>
      <c r="AR94" s="20">
        <v>59242311.1891357</v>
      </c>
      <c r="AS94" s="20">
        <v>44554638.880987346</v>
      </c>
      <c r="AT94" s="20">
        <v>31178219.537085831</v>
      </c>
      <c r="AU94" s="20">
        <v>19314075.124167204</v>
      </c>
      <c r="AV94" s="20">
        <v>9763940.0129771829</v>
      </c>
      <c r="AW94" s="20">
        <v>3622711.3927305341</v>
      </c>
      <c r="AX94" s="20">
        <v>5141143.4452690482</v>
      </c>
      <c r="AY94" s="20">
        <v>3187927.1271387339</v>
      </c>
      <c r="AZ94" s="20">
        <v>32309.261217355728</v>
      </c>
      <c r="BA94" s="20">
        <v>0</v>
      </c>
      <c r="BB94" s="20">
        <v>1097629.0070641637</v>
      </c>
      <c r="BC94" s="20">
        <v>7022244.7802478075</v>
      </c>
      <c r="BD94" s="20">
        <v>12364713.781120598</v>
      </c>
      <c r="BE94" s="20">
        <v>18954537.529473901</v>
      </c>
      <c r="BF94" s="20">
        <v>37169286.782207251</v>
      </c>
      <c r="BG94" s="20">
        <v>38281987.135589361</v>
      </c>
      <c r="BH94" s="20">
        <v>66057588.27735734</v>
      </c>
      <c r="BI94" s="20">
        <v>86789302.488841772</v>
      </c>
      <c r="BJ94" s="20">
        <v>103502917.23016405</v>
      </c>
      <c r="BK94" s="20">
        <v>152481792.34132183</v>
      </c>
      <c r="BL94" s="20">
        <v>215120109.33314526</v>
      </c>
      <c r="BM94" s="20">
        <v>235409182.49780595</v>
      </c>
      <c r="BN94" s="20">
        <v>293278406.38122129</v>
      </c>
      <c r="BO94" s="20">
        <v>389200491.72740364</v>
      </c>
      <c r="BP94" s="20">
        <v>350115762.69678605</v>
      </c>
    </row>
    <row r="95" spans="1:68">
      <c r="AN95" s="20">
        <v>6600</v>
      </c>
      <c r="AO95" s="20">
        <v>129064616.49226826</v>
      </c>
      <c r="AP95" s="20">
        <v>83510846.900348395</v>
      </c>
      <c r="AQ95" s="20">
        <v>66348415.152828783</v>
      </c>
      <c r="AR95" s="20">
        <v>67053341.47450754</v>
      </c>
      <c r="AS95" s="20">
        <v>51737972.105190814</v>
      </c>
      <c r="AT95" s="20">
        <v>37699038.928697109</v>
      </c>
      <c r="AU95" s="20">
        <v>25021724.807073414</v>
      </c>
      <c r="AV95" s="20">
        <v>14183877.92810154</v>
      </c>
      <c r="AW95" s="20">
        <v>6633201.6600589156</v>
      </c>
      <c r="AX95" s="20">
        <v>8623561.6313052177</v>
      </c>
      <c r="AY95" s="20">
        <v>6095119.7036196589</v>
      </c>
      <c r="AZ95" s="20">
        <v>1128572.6134859324</v>
      </c>
      <c r="BA95" s="20">
        <v>63044.58623790741</v>
      </c>
      <c r="BB95" s="20">
        <v>0</v>
      </c>
      <c r="BC95" s="20">
        <v>3397907.6235098243</v>
      </c>
      <c r="BD95" s="20">
        <v>7444654.6655527353</v>
      </c>
      <c r="BE95" s="20">
        <v>12143214.501604915</v>
      </c>
      <c r="BF95" s="20">
        <v>26923135.471288741</v>
      </c>
      <c r="BG95" s="20">
        <v>27624471.318304777</v>
      </c>
      <c r="BH95" s="20">
        <v>51047674.429114103</v>
      </c>
      <c r="BI95" s="20">
        <v>69084740.827177525</v>
      </c>
      <c r="BJ95" s="20">
        <v>83472933.646492839</v>
      </c>
      <c r="BK95" s="20">
        <v>126410981.65136766</v>
      </c>
      <c r="BL95" s="20">
        <v>181976317.53461373</v>
      </c>
      <c r="BM95" s="20">
        <v>200943427.7035377</v>
      </c>
      <c r="BN95" s="20">
        <v>252135339.96186352</v>
      </c>
      <c r="BO95" s="20">
        <v>338852531.86739385</v>
      </c>
      <c r="BP95" s="20">
        <v>309142727.67233527</v>
      </c>
    </row>
    <row r="96" spans="1:68">
      <c r="AN96" s="20">
        <v>7000</v>
      </c>
      <c r="AO96" s="20">
        <v>147501301.79411215</v>
      </c>
      <c r="AP96" s="20">
        <v>100724419.89915535</v>
      </c>
      <c r="AQ96" s="20">
        <v>82842985.226314157</v>
      </c>
      <c r="AR96" s="20">
        <v>83510846.900348395</v>
      </c>
      <c r="AS96" s="20">
        <v>67053341.47450757</v>
      </c>
      <c r="AT96" s="20">
        <v>51737972.105190814</v>
      </c>
      <c r="AU96" s="20">
        <v>37699038.928697109</v>
      </c>
      <c r="AV96" s="20">
        <v>25021724.807073414</v>
      </c>
      <c r="AW96" s="20">
        <v>14642584.572706521</v>
      </c>
      <c r="AX96" s="20">
        <v>17615890.948873043</v>
      </c>
      <c r="AY96" s="20">
        <v>14183877.92810154</v>
      </c>
      <c r="AZ96" s="20">
        <v>6095119.7036196589</v>
      </c>
      <c r="BA96" s="20">
        <v>2825068.4094306827</v>
      </c>
      <c r="BB96" s="20">
        <v>1128572.6134859324</v>
      </c>
      <c r="BC96" s="20">
        <v>0</v>
      </c>
      <c r="BD96" s="20">
        <v>1311980.3698880076</v>
      </c>
      <c r="BE96" s="20">
        <v>3397907.6235098243</v>
      </c>
      <c r="BF96" s="20">
        <v>11803975.680834115</v>
      </c>
      <c r="BG96" s="20">
        <v>12143214.501604915</v>
      </c>
      <c r="BH96" s="20">
        <v>27624471.318304777</v>
      </c>
      <c r="BI96" s="20">
        <v>40723107.754030287</v>
      </c>
      <c r="BJ96" s="20">
        <v>51047674.429114103</v>
      </c>
      <c r="BK96" s="20">
        <v>83472933.646492839</v>
      </c>
      <c r="BL96" s="20">
        <v>126410981.65136766</v>
      </c>
      <c r="BM96" s="20">
        <v>142195272.11510909</v>
      </c>
      <c r="BN96" s="20">
        <v>181976317.53461373</v>
      </c>
      <c r="BO96" s="20">
        <v>252135339.96186352</v>
      </c>
      <c r="BP96" s="20">
        <v>237241237.0292449</v>
      </c>
    </row>
    <row r="97" spans="40:68">
      <c r="AN97" s="20">
        <v>7200</v>
      </c>
      <c r="AO97" s="20">
        <v>156831512.78046495</v>
      </c>
      <c r="AP97" s="20">
        <v>109566361.03188786</v>
      </c>
      <c r="AQ97" s="20">
        <v>91392600.615005463</v>
      </c>
      <c r="AR97" s="20">
        <v>92041529.253148884</v>
      </c>
      <c r="AS97" s="20">
        <v>75150667.51084733</v>
      </c>
      <c r="AT97" s="20">
        <v>59242311.18913573</v>
      </c>
      <c r="AU97" s="20">
        <v>44554638.880987346</v>
      </c>
      <c r="AV97" s="20">
        <v>31178219.537085831</v>
      </c>
      <c r="AW97" s="20">
        <v>19456338.813437521</v>
      </c>
      <c r="AX97" s="20">
        <v>23009534.492124081</v>
      </c>
      <c r="AY97" s="20">
        <v>19314075.124167204</v>
      </c>
      <c r="AZ97" s="20">
        <v>9763940.0129771829</v>
      </c>
      <c r="BA97" s="20">
        <v>5582660.3520094752</v>
      </c>
      <c r="BB97" s="20">
        <v>3187927.1271387339</v>
      </c>
      <c r="BC97" s="20">
        <v>32309.261217355728</v>
      </c>
      <c r="BD97" s="20">
        <v>0</v>
      </c>
      <c r="BE97" s="20">
        <v>1097629.0070641637</v>
      </c>
      <c r="BF97" s="20">
        <v>6754013.9748084545</v>
      </c>
      <c r="BG97" s="20">
        <v>7022244.7802478075</v>
      </c>
      <c r="BH97" s="20">
        <v>18954537.529473901</v>
      </c>
      <c r="BI97" s="20">
        <v>29696413.873303652</v>
      </c>
      <c r="BJ97" s="20">
        <v>38281987.135589361</v>
      </c>
      <c r="BK97" s="20">
        <v>66057588.27735734</v>
      </c>
      <c r="BL97" s="20">
        <v>103502917.23016405</v>
      </c>
      <c r="BM97" s="20">
        <v>117524641.43628943</v>
      </c>
      <c r="BN97" s="20">
        <v>152481792.34132183</v>
      </c>
      <c r="BO97" s="20">
        <v>215120109.33314526</v>
      </c>
      <c r="BP97" s="20">
        <v>205486143.45582306</v>
      </c>
    </row>
    <row r="98" spans="40:68">
      <c r="AN98" s="20">
        <v>7400</v>
      </c>
      <c r="AO98" s="20">
        <v>166225813.62300259</v>
      </c>
      <c r="AP98" s="20">
        <v>118553159.35210559</v>
      </c>
      <c r="AQ98" s="20">
        <v>100119041.1508179</v>
      </c>
      <c r="AR98" s="20">
        <v>100724419.89915535</v>
      </c>
      <c r="AS98" s="20">
        <v>83510846.900348425</v>
      </c>
      <c r="AT98" s="20">
        <v>67053341.47450757</v>
      </c>
      <c r="AU98" s="20">
        <v>51737972.105190814</v>
      </c>
      <c r="AV98" s="20">
        <v>37699038.928697109</v>
      </c>
      <c r="AW98" s="20">
        <v>24763445.283752739</v>
      </c>
      <c r="AX98" s="20">
        <v>28942472.075032115</v>
      </c>
      <c r="AY98" s="20">
        <v>25021724.807073414</v>
      </c>
      <c r="AZ98" s="20">
        <v>14183877.92810154</v>
      </c>
      <c r="BA98" s="20">
        <v>9138611.552741766</v>
      </c>
      <c r="BB98" s="20">
        <v>6095119.7036196589</v>
      </c>
      <c r="BC98" s="20">
        <v>1128572.6134859324</v>
      </c>
      <c r="BD98" s="20">
        <v>57286.137563824654</v>
      </c>
      <c r="BE98" s="20">
        <v>0</v>
      </c>
      <c r="BF98" s="20">
        <v>3207195.703374505</v>
      </c>
      <c r="BG98" s="20">
        <v>3397907.6235098243</v>
      </c>
      <c r="BH98" s="20">
        <v>12143214.501604915</v>
      </c>
      <c r="BI98" s="20">
        <v>20641719.157421589</v>
      </c>
      <c r="BJ98" s="20">
        <v>27624471.318304777</v>
      </c>
      <c r="BK98" s="20">
        <v>51047674.429114103</v>
      </c>
      <c r="BL98" s="20">
        <v>83472933.646492839</v>
      </c>
      <c r="BM98" s="20">
        <v>95843963.883111238</v>
      </c>
      <c r="BN98" s="20">
        <v>126410981.65136766</v>
      </c>
      <c r="BO98" s="20">
        <v>181976317.53461373</v>
      </c>
      <c r="BP98" s="20">
        <v>176461644.3784765</v>
      </c>
    </row>
    <row r="99" spans="40:68">
      <c r="AN99" s="20">
        <v>7800</v>
      </c>
      <c r="AO99" s="20">
        <v>185187493.50848567</v>
      </c>
      <c r="AP99" s="20">
        <v>136881869.12132427</v>
      </c>
      <c r="AQ99" s="20">
        <v>118012661.7550768</v>
      </c>
      <c r="AR99" s="20">
        <v>118553159.35210559</v>
      </c>
      <c r="AS99" s="20">
        <v>100724419.89915538</v>
      </c>
      <c r="AT99" s="20">
        <v>83510846.900348425</v>
      </c>
      <c r="AU99" s="20">
        <v>67053341.47450757</v>
      </c>
      <c r="AV99" s="20">
        <v>51737972.105190814</v>
      </c>
      <c r="AW99" s="20">
        <v>36816413.404938996</v>
      </c>
      <c r="AX99" s="20">
        <v>42181187.98863101</v>
      </c>
      <c r="AY99" s="20">
        <v>37699038.928697109</v>
      </c>
      <c r="AZ99" s="20">
        <v>25021724.807073414</v>
      </c>
      <c r="BA99" s="20">
        <v>18364452.247542322</v>
      </c>
      <c r="BB99" s="20">
        <v>14183877.92810154</v>
      </c>
      <c r="BC99" s="20">
        <v>6095119.7036196589</v>
      </c>
      <c r="BD99" s="20">
        <v>2628851.3971330523</v>
      </c>
      <c r="BE99" s="20">
        <v>1128572.6134859324</v>
      </c>
      <c r="BF99" s="20">
        <v>0</v>
      </c>
      <c r="BG99" s="20">
        <v>0</v>
      </c>
      <c r="BH99" s="20">
        <v>3397907.6235098243</v>
      </c>
      <c r="BI99" s="20">
        <v>7892506.9073457122</v>
      </c>
      <c r="BJ99" s="20">
        <v>12143214.501604915</v>
      </c>
      <c r="BK99" s="20">
        <v>27624471.318304777</v>
      </c>
      <c r="BL99" s="20">
        <v>51047674.429114103</v>
      </c>
      <c r="BM99" s="20">
        <v>60562980.40735662</v>
      </c>
      <c r="BN99" s="20">
        <v>83472933.646492839</v>
      </c>
      <c r="BO99" s="20">
        <v>126410981.65136766</v>
      </c>
      <c r="BP99" s="20">
        <v>127209996.09595954</v>
      </c>
    </row>
    <row r="100" spans="40:68">
      <c r="AN100" s="20">
        <v>7800</v>
      </c>
      <c r="AO100" s="20">
        <v>185187493.50848567</v>
      </c>
      <c r="AP100" s="20">
        <v>136881869.12132427</v>
      </c>
      <c r="AQ100" s="20">
        <v>118012661.7550768</v>
      </c>
      <c r="AR100" s="20">
        <v>118553159.35210559</v>
      </c>
      <c r="AS100" s="20">
        <v>100724419.89915538</v>
      </c>
      <c r="AT100" s="20">
        <v>83510846.900348425</v>
      </c>
      <c r="AU100" s="20">
        <v>67053341.47450757</v>
      </c>
      <c r="AV100" s="20">
        <v>51737972.105190814</v>
      </c>
      <c r="AW100" s="20">
        <v>36816413.404938996</v>
      </c>
      <c r="AX100" s="20">
        <v>42181187.98863101</v>
      </c>
      <c r="AY100" s="20">
        <v>37699038.928697109</v>
      </c>
      <c r="AZ100" s="20">
        <v>25021724.807073414</v>
      </c>
      <c r="BA100" s="20">
        <v>18364452.247542322</v>
      </c>
      <c r="BB100" s="20">
        <v>14183877.92810154</v>
      </c>
      <c r="BC100" s="20">
        <v>6095119.7036196589</v>
      </c>
      <c r="BD100" s="20">
        <v>2628851.3971330523</v>
      </c>
      <c r="BE100" s="20">
        <v>1128572.6134859324</v>
      </c>
      <c r="BF100" s="20">
        <v>0</v>
      </c>
      <c r="BG100" s="20">
        <v>0</v>
      </c>
      <c r="BH100" s="20">
        <v>3397907.6235098243</v>
      </c>
      <c r="BI100" s="20">
        <v>7892506.9073457122</v>
      </c>
      <c r="BJ100" s="20">
        <v>12143214.501604915</v>
      </c>
      <c r="BK100" s="20">
        <v>27624471.318304777</v>
      </c>
      <c r="BL100" s="20">
        <v>51047674.429114103</v>
      </c>
      <c r="BM100" s="20">
        <v>60562980.40735662</v>
      </c>
      <c r="BN100" s="20">
        <v>83472933.646492839</v>
      </c>
      <c r="BO100" s="20">
        <v>126410981.65136766</v>
      </c>
      <c r="BP100" s="20">
        <v>127209996.09595954</v>
      </c>
    </row>
    <row r="101" spans="40:68">
      <c r="AN101" s="20">
        <v>8200</v>
      </c>
      <c r="AO101" s="20">
        <v>204328614.67295432</v>
      </c>
      <c r="AP101" s="20">
        <v>155578797.59628317</v>
      </c>
      <c r="AQ101" s="20">
        <v>136371195.98547015</v>
      </c>
      <c r="AR101" s="20">
        <v>136881869.12132427</v>
      </c>
      <c r="AS101" s="20">
        <v>118553159.35210562</v>
      </c>
      <c r="AT101" s="20">
        <v>100724419.89915538</v>
      </c>
      <c r="AU101" s="20">
        <v>83510846.900348425</v>
      </c>
      <c r="AV101" s="20">
        <v>67053341.47450757</v>
      </c>
      <c r="AW101" s="20">
        <v>50514795.408389807</v>
      </c>
      <c r="AX101" s="20">
        <v>56935472.244743586</v>
      </c>
      <c r="AY101" s="20">
        <v>51737972.105190814</v>
      </c>
      <c r="AZ101" s="20">
        <v>37699038.928697109</v>
      </c>
      <c r="BA101" s="20">
        <v>29895747.278440893</v>
      </c>
      <c r="BB101" s="20">
        <v>25021724.807073414</v>
      </c>
      <c r="BC101" s="20">
        <v>14183877.92810154</v>
      </c>
      <c r="BD101" s="20">
        <v>7781076.0266584754</v>
      </c>
      <c r="BE101" s="20">
        <v>6095119.7036196589</v>
      </c>
      <c r="BF101" s="20">
        <v>1593677.4002235532</v>
      </c>
      <c r="BG101" s="20">
        <v>1128572.6134859324</v>
      </c>
      <c r="BH101" s="20">
        <v>0</v>
      </c>
      <c r="BI101" s="20">
        <v>1199613.5108757019</v>
      </c>
      <c r="BJ101" s="20">
        <v>3397907.6235098243</v>
      </c>
      <c r="BK101" s="20">
        <v>12143214.501604915</v>
      </c>
      <c r="BL101" s="20">
        <v>27624471.318304777</v>
      </c>
      <c r="BM101" s="20">
        <v>34706938.474769592</v>
      </c>
      <c r="BN101" s="20">
        <v>51047674.429114103</v>
      </c>
      <c r="BO101" s="20">
        <v>83472933.646492839</v>
      </c>
      <c r="BP101" s="20">
        <v>88435536.439821959</v>
      </c>
    </row>
    <row r="102" spans="40:68">
      <c r="AN102" s="20">
        <v>8400</v>
      </c>
      <c r="AO102" s="20">
        <v>213948597.56300092</v>
      </c>
      <c r="AP102" s="20">
        <v>165033296.28602222</v>
      </c>
      <c r="AQ102" s="20">
        <v>145700320.27636066</v>
      </c>
      <c r="AR102" s="20">
        <v>146191154.68901029</v>
      </c>
      <c r="AS102" s="20">
        <v>127664151.91510546</v>
      </c>
      <c r="AT102" s="20">
        <v>109566361.03188789</v>
      </c>
      <c r="AU102" s="20">
        <v>92041529.253148913</v>
      </c>
      <c r="AV102" s="20">
        <v>75150667.51084733</v>
      </c>
      <c r="AW102" s="20">
        <v>57832327.515460253</v>
      </c>
      <c r="AX102" s="20">
        <v>64821988.238228917</v>
      </c>
      <c r="AY102" s="20">
        <v>59242311.18913573</v>
      </c>
      <c r="AZ102" s="20">
        <v>44554638.880987346</v>
      </c>
      <c r="BA102" s="20">
        <v>36442893.29162854</v>
      </c>
      <c r="BB102" s="20">
        <v>31178219.537085831</v>
      </c>
      <c r="BC102" s="20">
        <v>19314075.124167204</v>
      </c>
      <c r="BD102" s="20">
        <v>11231276.154890895</v>
      </c>
      <c r="BE102" s="20">
        <v>9763940.0129771829</v>
      </c>
      <c r="BF102" s="20">
        <v>3924219.8599985838</v>
      </c>
      <c r="BG102" s="20">
        <v>3187927.1271387339</v>
      </c>
      <c r="BH102" s="20">
        <v>32309.261217355728</v>
      </c>
      <c r="BI102" s="20">
        <v>0</v>
      </c>
      <c r="BJ102" s="20">
        <v>1097629.0070641637</v>
      </c>
      <c r="BK102" s="20">
        <v>7022244.7802478075</v>
      </c>
      <c r="BL102" s="20">
        <v>18954537.529473901</v>
      </c>
      <c r="BM102" s="20">
        <v>25228467.653078914</v>
      </c>
      <c r="BN102" s="20">
        <v>38281987.135589361</v>
      </c>
      <c r="BO102" s="20">
        <v>66057588.27735734</v>
      </c>
      <c r="BP102" s="20">
        <v>72187934.167420268</v>
      </c>
    </row>
    <row r="103" spans="40:68">
      <c r="AN103" s="20">
        <v>8600</v>
      </c>
      <c r="AO103" s="20">
        <v>223598525.12698394</v>
      </c>
      <c r="AP103" s="20">
        <v>174544666.10456786</v>
      </c>
      <c r="AQ103" s="20">
        <v>155105160.24548551</v>
      </c>
      <c r="AR103" s="20">
        <v>155578797.59628317</v>
      </c>
      <c r="AS103" s="20">
        <v>136881869.1213243</v>
      </c>
      <c r="AT103" s="20">
        <v>118553159.35210562</v>
      </c>
      <c r="AU103" s="20">
        <v>100724419.89915538</v>
      </c>
      <c r="AV103" s="20">
        <v>83510846.900348425</v>
      </c>
      <c r="AW103" s="20">
        <v>65438921.433337271</v>
      </c>
      <c r="AX103" s="20">
        <v>72968865.832024693</v>
      </c>
      <c r="AY103" s="20">
        <v>67053341.47450757</v>
      </c>
      <c r="AZ103" s="20">
        <v>51737972.105190814</v>
      </c>
      <c r="BA103" s="20">
        <v>43438176.672919154</v>
      </c>
      <c r="BB103" s="20">
        <v>37699038.928697109</v>
      </c>
      <c r="BC103" s="20">
        <v>25021724.807073414</v>
      </c>
      <c r="BD103" s="20">
        <v>15314481.01607126</v>
      </c>
      <c r="BE103" s="20">
        <v>14183877.92810154</v>
      </c>
      <c r="BF103" s="20">
        <v>7004467.8769687414</v>
      </c>
      <c r="BG103" s="20">
        <v>6095119.7036196589</v>
      </c>
      <c r="BH103" s="20">
        <v>1128572.6134859324</v>
      </c>
      <c r="BI103" s="20">
        <v>71103.891781926155</v>
      </c>
      <c r="BJ103" s="20">
        <v>0</v>
      </c>
      <c r="BK103" s="20">
        <v>3397907.6235098243</v>
      </c>
      <c r="BL103" s="20">
        <v>12143214.501604915</v>
      </c>
      <c r="BM103" s="20">
        <v>17688161.245626092</v>
      </c>
      <c r="BN103" s="20">
        <v>27624471.318304777</v>
      </c>
      <c r="BO103" s="20">
        <v>51047674.429114103</v>
      </c>
      <c r="BP103" s="20">
        <v>58088503.77521944</v>
      </c>
    </row>
    <row r="104" spans="40:68">
      <c r="AN104" s="20">
        <v>9000</v>
      </c>
      <c r="AO104" s="20">
        <v>242972821.02609187</v>
      </c>
      <c r="AP104" s="20">
        <v>193704636.44522187</v>
      </c>
      <c r="AQ104" s="20">
        <v>174071505.19052652</v>
      </c>
      <c r="AR104" s="20">
        <v>174544666.10456786</v>
      </c>
      <c r="AS104" s="20">
        <v>155578797.5962832</v>
      </c>
      <c r="AT104" s="20">
        <v>136881869.1213243</v>
      </c>
      <c r="AU104" s="20">
        <v>118553159.35210562</v>
      </c>
      <c r="AV104" s="20">
        <v>100724419.89915538</v>
      </c>
      <c r="AW104" s="20">
        <v>81491261.689791739</v>
      </c>
      <c r="AX104" s="20">
        <v>89821841.557071924</v>
      </c>
      <c r="AY104" s="20">
        <v>83510846.900348425</v>
      </c>
      <c r="AZ104" s="20">
        <v>67053341.47450757</v>
      </c>
      <c r="BA104" s="20">
        <v>58396724.994617641</v>
      </c>
      <c r="BB104" s="20">
        <v>51737972.105190814</v>
      </c>
      <c r="BC104" s="20">
        <v>37699038.928697109</v>
      </c>
      <c r="BD104" s="20">
        <v>25408530.979182899</v>
      </c>
      <c r="BE104" s="20">
        <v>25021724.807073414</v>
      </c>
      <c r="BF104" s="20">
        <v>14971320.361018538</v>
      </c>
      <c r="BG104" s="20">
        <v>14183877.92810154</v>
      </c>
      <c r="BH104" s="20">
        <v>6095119.7036196589</v>
      </c>
      <c r="BI104" s="20">
        <v>3043194.1033995748</v>
      </c>
      <c r="BJ104" s="20">
        <v>1128572.6134859324</v>
      </c>
      <c r="BK104" s="20">
        <v>0</v>
      </c>
      <c r="BL104" s="20">
        <v>3397907.6235098839</v>
      </c>
      <c r="BM104" s="20">
        <v>6984697.4596060514</v>
      </c>
      <c r="BN104" s="20">
        <v>12143214.501604915</v>
      </c>
      <c r="BO104" s="20">
        <v>27624471.318304777</v>
      </c>
      <c r="BP104" s="20">
        <v>36279035.257640839</v>
      </c>
    </row>
    <row r="105" spans="40:68">
      <c r="AN105" s="20">
        <v>9400</v>
      </c>
      <c r="AO105" s="20">
        <v>262405964.32520461</v>
      </c>
      <c r="AP105" s="20">
        <v>213002972.30691192</v>
      </c>
      <c r="AQ105" s="20">
        <v>193195134.16562882</v>
      </c>
      <c r="AR105" s="20">
        <v>193704636.44522187</v>
      </c>
      <c r="AS105" s="20">
        <v>174544666.10456789</v>
      </c>
      <c r="AT105" s="20">
        <v>155578797.5962832</v>
      </c>
      <c r="AU105" s="20">
        <v>136881869.1213243</v>
      </c>
      <c r="AV105" s="20">
        <v>118553159.35210562</v>
      </c>
      <c r="AW105" s="20">
        <v>98263635.23210746</v>
      </c>
      <c r="AX105" s="20">
        <v>107273255.51394749</v>
      </c>
      <c r="AY105" s="20">
        <v>100724419.89915538</v>
      </c>
      <c r="AZ105" s="20">
        <v>83510846.900348425</v>
      </c>
      <c r="BA105" s="20">
        <v>74308540.599890351</v>
      </c>
      <c r="BB105" s="20">
        <v>67053341.47450757</v>
      </c>
      <c r="BC105" s="20">
        <v>51737972.105190814</v>
      </c>
      <c r="BD105" s="20">
        <v>37741847.882447302</v>
      </c>
      <c r="BE105" s="20">
        <v>37699038.928697109</v>
      </c>
      <c r="BF105" s="20">
        <v>25203172.782636285</v>
      </c>
      <c r="BG105" s="20">
        <v>25021724.807073414</v>
      </c>
      <c r="BH105" s="20">
        <v>14183877.92810154</v>
      </c>
      <c r="BI105" s="20">
        <v>8927858.7899609804</v>
      </c>
      <c r="BJ105" s="20">
        <v>6095119.7036196589</v>
      </c>
      <c r="BK105" s="20">
        <v>1128572.6134859324</v>
      </c>
      <c r="BL105" s="20">
        <v>0</v>
      </c>
      <c r="BM105" s="20">
        <v>1137876.2097543478</v>
      </c>
      <c r="BN105" s="20">
        <v>3397907.6235098839</v>
      </c>
      <c r="BO105" s="20">
        <v>12143214.501604915</v>
      </c>
      <c r="BP105" s="20">
        <v>20011663.889825344</v>
      </c>
    </row>
    <row r="106" spans="40:68">
      <c r="AN106" s="20">
        <v>9600</v>
      </c>
      <c r="AO106" s="20">
        <v>272139231.60016251</v>
      </c>
      <c r="AP106" s="20">
        <v>222690747.45026895</v>
      </c>
      <c r="AQ106" s="20">
        <v>202809865.10751626</v>
      </c>
      <c r="AR106" s="20">
        <v>203339370.660247</v>
      </c>
      <c r="AS106" s="20">
        <v>184104264.60428476</v>
      </c>
      <c r="AT106" s="20">
        <v>165033296.28602225</v>
      </c>
      <c r="AU106" s="20">
        <v>146191154.68901032</v>
      </c>
      <c r="AV106" s="20">
        <v>127664151.91510546</v>
      </c>
      <c r="AW106" s="20">
        <v>106851291.83135897</v>
      </c>
      <c r="AX106" s="20">
        <v>116208450.31062961</v>
      </c>
      <c r="AY106" s="20">
        <v>109566361.03188789</v>
      </c>
      <c r="AZ106" s="20">
        <v>92041529.253148913</v>
      </c>
      <c r="BA106" s="20">
        <v>82589260.539143264</v>
      </c>
      <c r="BB106" s="20">
        <v>75150667.51084733</v>
      </c>
      <c r="BC106" s="20">
        <v>59242311.18913573</v>
      </c>
      <c r="BD106" s="20">
        <v>44430288.915894747</v>
      </c>
      <c r="BE106" s="20">
        <v>44554638.880987346</v>
      </c>
      <c r="BF106" s="20">
        <v>31138033.86315012</v>
      </c>
      <c r="BG106" s="20">
        <v>31178219.537085831</v>
      </c>
      <c r="BH106" s="20">
        <v>19314075.124167204</v>
      </c>
      <c r="BI106" s="20">
        <v>12899553.967441201</v>
      </c>
      <c r="BJ106" s="20">
        <v>9763940.0129771829</v>
      </c>
      <c r="BK106" s="20">
        <v>3187927.1271387339</v>
      </c>
      <c r="BL106" s="20">
        <v>32309.261217355728</v>
      </c>
      <c r="BM106" s="20">
        <v>0</v>
      </c>
      <c r="BN106" s="20">
        <v>1097629.0070641041</v>
      </c>
      <c r="BO106" s="20">
        <v>7022244.7802478075</v>
      </c>
      <c r="BP106" s="20">
        <v>13461483.075384259</v>
      </c>
    </row>
    <row r="107" spans="40:68">
      <c r="AN107" s="20">
        <v>9800</v>
      </c>
      <c r="AO107" s="20">
        <v>281882444.89187676</v>
      </c>
      <c r="AP107" s="20">
        <v>232398700.01574835</v>
      </c>
      <c r="AQ107" s="20">
        <v>212456674.56177536</v>
      </c>
      <c r="AR107" s="20">
        <v>213002972.30691192</v>
      </c>
      <c r="AS107" s="20">
        <v>193704636.4452219</v>
      </c>
      <c r="AT107" s="20">
        <v>174544666.10456789</v>
      </c>
      <c r="AU107" s="20">
        <v>155578797.5962832</v>
      </c>
      <c r="AV107" s="20">
        <v>136881869.1213243</v>
      </c>
      <c r="AW107" s="20">
        <v>115572115.57776546</v>
      </c>
      <c r="AX107" s="20">
        <v>125272942.60659713</v>
      </c>
      <c r="AY107" s="20">
        <v>118553159.35210562</v>
      </c>
      <c r="AZ107" s="20">
        <v>100724419.89915538</v>
      </c>
      <c r="BA107" s="20">
        <v>91078064.801060677</v>
      </c>
      <c r="BB107" s="20">
        <v>83510846.900348425</v>
      </c>
      <c r="BC107" s="20">
        <v>67053341.47450757</v>
      </c>
      <c r="BD107" s="20">
        <v>51430874.813933432</v>
      </c>
      <c r="BE107" s="20">
        <v>51737972.105190814</v>
      </c>
      <c r="BF107" s="20">
        <v>37582820.268799961</v>
      </c>
      <c r="BG107" s="20">
        <v>37699038.928697109</v>
      </c>
      <c r="BH107" s="20">
        <v>25021724.807073414</v>
      </c>
      <c r="BI107" s="20">
        <v>17546617.313394904</v>
      </c>
      <c r="BJ107" s="20">
        <v>14183877.92810154</v>
      </c>
      <c r="BK107" s="20">
        <v>6095119.7036196589</v>
      </c>
      <c r="BL107" s="20">
        <v>1128572.6134859324</v>
      </c>
      <c r="BM107" s="20">
        <v>31356.132929325104</v>
      </c>
      <c r="BN107" s="20">
        <v>0</v>
      </c>
      <c r="BO107" s="20">
        <v>3397907.6235098839</v>
      </c>
      <c r="BP107" s="20">
        <v>8104661.0296469927</v>
      </c>
    </row>
    <row r="108" spans="40:68">
      <c r="AN108" s="20">
        <v>10200</v>
      </c>
      <c r="AO108" s="20">
        <v>301394252.74459052</v>
      </c>
      <c r="AP108" s="20">
        <v>251862099.94119975</v>
      </c>
      <c r="AQ108" s="20">
        <v>231832357.28244063</v>
      </c>
      <c r="AR108" s="20">
        <v>232398700.01574835</v>
      </c>
      <c r="AS108" s="20">
        <v>213002972.30691195</v>
      </c>
      <c r="AT108" s="20">
        <v>193704636.4452219</v>
      </c>
      <c r="AU108" s="20">
        <v>174544666.10456789</v>
      </c>
      <c r="AV108" s="20">
        <v>155578797.5962832</v>
      </c>
      <c r="AW108" s="20">
        <v>133381243.05307716</v>
      </c>
      <c r="AX108" s="20">
        <v>143744714.72356147</v>
      </c>
      <c r="AY108" s="20">
        <v>136881869.1213243</v>
      </c>
      <c r="AZ108" s="20">
        <v>118553159.35210562</v>
      </c>
      <c r="BA108" s="20">
        <v>108622473.06170285</v>
      </c>
      <c r="BB108" s="20">
        <v>100724419.89915538</v>
      </c>
      <c r="BC108" s="20">
        <v>83510846.900348425</v>
      </c>
      <c r="BD108" s="20">
        <v>66474927.810903966</v>
      </c>
      <c r="BE108" s="20">
        <v>67053341.47450757</v>
      </c>
      <c r="BF108" s="20">
        <v>51734847.692587256</v>
      </c>
      <c r="BG108" s="20">
        <v>51737972.105190814</v>
      </c>
      <c r="BH108" s="20">
        <v>37699038.928697109</v>
      </c>
      <c r="BI108" s="20">
        <v>28741626.232147336</v>
      </c>
      <c r="BJ108" s="20">
        <v>25021724.807073414</v>
      </c>
      <c r="BK108" s="20">
        <v>14183877.92810154</v>
      </c>
      <c r="BL108" s="20">
        <v>6095119.7036195993</v>
      </c>
      <c r="BM108" s="20">
        <v>3417340.1543483734</v>
      </c>
      <c r="BN108" s="20">
        <v>1128572.6134859324</v>
      </c>
      <c r="BO108" s="20">
        <v>0</v>
      </c>
      <c r="BP108" s="20">
        <v>1350410.0647214651</v>
      </c>
    </row>
    <row r="109" spans="40:68">
      <c r="AN109" s="20">
        <v>10400</v>
      </c>
      <c r="AO109" s="20">
        <v>311161603.12380999</v>
      </c>
      <c r="AP109" s="20">
        <v>261612265.63148823</v>
      </c>
      <c r="AQ109" s="20">
        <v>241547979.99192026</v>
      </c>
      <c r="AR109" s="20">
        <v>242123439.67603251</v>
      </c>
      <c r="AS109" s="20">
        <v>222690747.45026898</v>
      </c>
      <c r="AT109" s="20">
        <v>203339370.66024703</v>
      </c>
      <c r="AU109" s="20">
        <v>184104264.60428476</v>
      </c>
      <c r="AV109" s="20">
        <v>165033296.28602225</v>
      </c>
      <c r="AW109" s="20">
        <v>142460809.38224679</v>
      </c>
      <c r="AX109" s="20">
        <v>153098011.802113</v>
      </c>
      <c r="AY109" s="20">
        <v>146191154.68901032</v>
      </c>
      <c r="AZ109" s="20">
        <v>127664151.91510546</v>
      </c>
      <c r="BA109" s="20">
        <v>117623129.07645786</v>
      </c>
      <c r="BB109" s="20">
        <v>109566361.03188789</v>
      </c>
      <c r="BC109" s="20">
        <v>92041529.253148913</v>
      </c>
      <c r="BD109" s="20">
        <v>74457816.878104806</v>
      </c>
      <c r="BE109" s="20">
        <v>75150667.51084733</v>
      </c>
      <c r="BF109" s="20">
        <v>59249921.590882897</v>
      </c>
      <c r="BG109" s="20">
        <v>59242311.18913573</v>
      </c>
      <c r="BH109" s="20">
        <v>44554638.880987346</v>
      </c>
      <c r="BI109" s="20">
        <v>35134712.473199546</v>
      </c>
      <c r="BJ109" s="20">
        <v>31178219.537085831</v>
      </c>
      <c r="BK109" s="20">
        <v>19314075.124167204</v>
      </c>
      <c r="BL109" s="20">
        <v>9763940.0129771233</v>
      </c>
      <c r="BM109" s="20">
        <v>6402883.1983135939</v>
      </c>
      <c r="BN109" s="20">
        <v>3187927.1271387339</v>
      </c>
      <c r="BO109" s="20">
        <v>32309.261217355728</v>
      </c>
      <c r="BP109" s="20">
        <v>0</v>
      </c>
    </row>
  </sheetData>
  <sortState xmlns:xlrd2="http://schemas.microsoft.com/office/spreadsheetml/2017/richdata2" columnSort="1" ref="K34:AK66">
    <sortCondition ref="K34:AK34"/>
  </sortState>
  <hyperlinks>
    <hyperlink ref="A2" location="Contents!A1" display="Return to Contents Page" xr:uid="{1C693323-3610-4358-BC22-7AB522C122F2}"/>
    <hyperlink ref="A3" location="'6. T-1 Results'!A1" display="Return to Chapter Contents" xr:uid="{7FB1A682-C606-4471-8A82-7DDE983F4FC1}"/>
  </hyperlinks>
  <pageMargins left="0.7" right="0.7" top="0.75" bottom="0.75" header="0.3" footer="0.3"/>
  <pageSetup paperSize="9" orientation="portrait" horizontalDpi="90" verticalDpi="9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FEF7-971E-485B-B415-C0F2BA662493}">
  <sheetPr codeName="Sheet80"/>
  <dimension ref="A1:W38"/>
  <sheetViews>
    <sheetView zoomScale="70" zoomScaleNormal="70" workbookViewId="0">
      <selection activeCell="J38" sqref="J38"/>
    </sheetView>
  </sheetViews>
  <sheetFormatPr defaultColWidth="8.88671875" defaultRowHeight="14.4"/>
  <cols>
    <col min="1" max="1" width="26.6640625" style="20" customWidth="1"/>
    <col min="2" max="15" width="8.88671875" style="20"/>
    <col min="16" max="16" width="34.5546875" style="20" customWidth="1"/>
    <col min="17" max="17" width="26" style="20" customWidth="1"/>
    <col min="18" max="19" width="16.5546875" style="20" customWidth="1"/>
    <col min="20" max="20" width="20.109375" style="20" bestFit="1" customWidth="1"/>
    <col min="21" max="21" width="19.5546875" style="20" bestFit="1" customWidth="1"/>
    <col min="22" max="22" width="18.33203125" style="20" bestFit="1" customWidth="1"/>
    <col min="23" max="23" width="16.5546875" style="20" customWidth="1"/>
    <col min="24" max="16384" width="8.88671875" style="20"/>
  </cols>
  <sheetData>
    <row r="1" spans="1:23" s="40" customFormat="1" ht="21">
      <c r="A1" s="39" t="s">
        <v>51</v>
      </c>
    </row>
    <row r="2" spans="1:23">
      <c r="A2" s="37" t="s">
        <v>83</v>
      </c>
    </row>
    <row r="3" spans="1:23">
      <c r="A3" s="37" t="s">
        <v>84</v>
      </c>
    </row>
    <row r="4" spans="1:23">
      <c r="A4" s="36"/>
    </row>
    <row r="5" spans="1:23" ht="15" thickBot="1">
      <c r="B5" s="22"/>
      <c r="P5" s="97"/>
      <c r="Q5" s="54"/>
      <c r="R5" s="54"/>
      <c r="S5" s="54"/>
      <c r="T5" s="54"/>
      <c r="U5" s="54"/>
      <c r="V5" s="54"/>
      <c r="W5" s="54"/>
    </row>
    <row r="6" spans="1:23" ht="24.6" thickBot="1">
      <c r="B6" s="23"/>
      <c r="O6" s="55"/>
      <c r="P6" s="98" t="s">
        <v>106</v>
      </c>
      <c r="Q6" s="99" t="s">
        <v>107</v>
      </c>
      <c r="R6" s="100" t="s">
        <v>108</v>
      </c>
      <c r="S6" s="100" t="s">
        <v>109</v>
      </c>
      <c r="T6" s="100" t="s">
        <v>110</v>
      </c>
      <c r="U6" s="100" t="s">
        <v>111</v>
      </c>
      <c r="V6" s="100" t="s">
        <v>112</v>
      </c>
      <c r="W6" s="101" t="s">
        <v>113</v>
      </c>
    </row>
    <row r="7" spans="1:23" ht="15" thickBot="1">
      <c r="P7" s="72" t="str">
        <f>'Figure 2'!P7</f>
        <v>Leading the Way</v>
      </c>
      <c r="Q7" s="72" t="str">
        <f>'Figure 2'!Q7</f>
        <v>LW</v>
      </c>
      <c r="R7" s="69">
        <f>'Figure 2'!R7</f>
        <v>2.435760279143091</v>
      </c>
      <c r="S7" s="69">
        <f>'Figure 2'!S7</f>
        <v>59.231865673470814</v>
      </c>
      <c r="T7" s="66">
        <f>'Figure 2'!T7</f>
        <v>45.740489872804488</v>
      </c>
      <c r="U7" s="66">
        <f>'Figure 2'!U7</f>
        <v>0</v>
      </c>
      <c r="V7" s="66">
        <f>'Figure 2'!V7</f>
        <v>61.667625952613903</v>
      </c>
      <c r="W7" s="66">
        <f>'Figure 2'!W7</f>
        <v>55.1</v>
      </c>
    </row>
    <row r="8" spans="1:23" ht="15" thickBot="1">
      <c r="P8" s="73" t="str">
        <f>'Figure 2'!P8</f>
        <v>Over Delivery Sensitivity: 3600</v>
      </c>
      <c r="Q8" s="73" t="str">
        <f>'Figure 2'!Q8</f>
        <v>BC - 3600</v>
      </c>
      <c r="R8" s="70">
        <f>'Figure 2'!R8</f>
        <v>3.4199144498688185</v>
      </c>
      <c r="S8" s="70">
        <f>'Figure 2'!S8</f>
        <v>62.234355872170617</v>
      </c>
      <c r="T8" s="67" t="str">
        <f>'Figure 2'!T8</f>
        <v>45.8*</v>
      </c>
      <c r="U8" s="67">
        <f>'Figure 2'!U8</f>
        <v>3.6</v>
      </c>
      <c r="V8" s="67">
        <f>'Figure 2'!V8</f>
        <v>65.654270322039437</v>
      </c>
      <c r="W8" s="67">
        <f>'Figure 2'!W8</f>
        <v>58.5</v>
      </c>
    </row>
    <row r="9" spans="1:23" ht="15" thickBot="1">
      <c r="P9" s="73" t="str">
        <f>'Figure 2'!P9</f>
        <v>Warm Winter</v>
      </c>
      <c r="Q9" s="73" t="str">
        <f>'Figure 2'!Q9</f>
        <v>BC_WARM</v>
      </c>
      <c r="R9" s="70">
        <f>'Figure 2'!R9</f>
        <v>3.7602275059849855</v>
      </c>
      <c r="S9" s="70">
        <f>'Figure 2'!S9</f>
        <v>59.349029921957573</v>
      </c>
      <c r="T9" s="67">
        <f>'Figure 2'!T9</f>
        <v>45.804029596935329</v>
      </c>
      <c r="U9" s="67">
        <f>'Figure 2'!U9</f>
        <v>0</v>
      </c>
      <c r="V9" s="67">
        <f>'Figure 2'!V9</f>
        <v>63.109257427942559</v>
      </c>
      <c r="W9" s="67">
        <f>'Figure 2'!W9</f>
        <v>58.5</v>
      </c>
    </row>
    <row r="10" spans="1:23" ht="15" thickBot="1">
      <c r="P10" s="73" t="str">
        <f>'Figure 2'!P10</f>
        <v>Over Delivery Sensitivity: 3200</v>
      </c>
      <c r="Q10" s="73" t="str">
        <f>'Figure 2'!Q10</f>
        <v>BC - 3200</v>
      </c>
      <c r="R10" s="70">
        <f>'Figure 2'!R10</f>
        <v>3.8199144498688185</v>
      </c>
      <c r="S10" s="70">
        <f>'Figure 2'!S10</f>
        <v>61.834355872170619</v>
      </c>
      <c r="T10" s="67" t="str">
        <f>'Figure 2'!T10</f>
        <v>45.8*</v>
      </c>
      <c r="U10" s="67">
        <f>'Figure 2'!U10</f>
        <v>3.2</v>
      </c>
      <c r="V10" s="67">
        <f>'Figure 2'!V10</f>
        <v>65.654270322039437</v>
      </c>
      <c r="W10" s="67">
        <f>'Figure 2'!W10</f>
        <v>58.5</v>
      </c>
    </row>
    <row r="11" spans="1:23" ht="15" thickBot="1">
      <c r="P11" s="73" t="str">
        <f>'Figure 2'!P11</f>
        <v>Over Delivery Sensitivity: 2800</v>
      </c>
      <c r="Q11" s="73" t="str">
        <f>'Figure 2'!Q11</f>
        <v>BC - 2800</v>
      </c>
      <c r="R11" s="70">
        <f>'Figure 2'!R11</f>
        <v>4.2199144498688179</v>
      </c>
      <c r="S11" s="70">
        <f>'Figure 2'!S11</f>
        <v>61.43435587217062</v>
      </c>
      <c r="T11" s="67" t="str">
        <f>'Figure 2'!T11</f>
        <v>45.8*</v>
      </c>
      <c r="U11" s="67">
        <f>'Figure 2'!U11</f>
        <v>2.8</v>
      </c>
      <c r="V11" s="67">
        <f>'Figure 2'!V11</f>
        <v>65.654270322039437</v>
      </c>
      <c r="W11" s="67">
        <f>'Figure 2'!W11</f>
        <v>58.5</v>
      </c>
    </row>
    <row r="12" spans="1:23" ht="15" thickBot="1">
      <c r="P12" s="73" t="str">
        <f>'Figure 2'!P12</f>
        <v>Over Delivery Sensitivity: 2400</v>
      </c>
      <c r="Q12" s="73" t="str">
        <f>'Figure 2'!Q12</f>
        <v>BC - 2400</v>
      </c>
      <c r="R12" s="70">
        <f>'Figure 2'!R12</f>
        <v>4.6199144498688183</v>
      </c>
      <c r="S12" s="70">
        <f>'Figure 2'!S12</f>
        <v>61.034355872170622</v>
      </c>
      <c r="T12" s="67" t="str">
        <f>'Figure 2'!T12</f>
        <v>45.8*</v>
      </c>
      <c r="U12" s="67">
        <f>'Figure 2'!U12</f>
        <v>2.4</v>
      </c>
      <c r="V12" s="67">
        <f>'Figure 2'!V12</f>
        <v>65.654270322039437</v>
      </c>
      <c r="W12" s="67">
        <f>'Figure 2'!W12</f>
        <v>58.5</v>
      </c>
    </row>
    <row r="13" spans="1:23" ht="15" thickBot="1">
      <c r="L13" s="41"/>
      <c r="P13" s="73" t="str">
        <f>'Figure 2'!P13</f>
        <v>Over Delivery Sensitivity: 2000</v>
      </c>
      <c r="Q13" s="73" t="str">
        <f>'Figure 2'!Q13</f>
        <v>BC - 2000</v>
      </c>
      <c r="R13" s="70">
        <f>'Figure 2'!R13</f>
        <v>5.0199144498688186</v>
      </c>
      <c r="S13" s="70">
        <f>'Figure 2'!S13</f>
        <v>60.634355872170616</v>
      </c>
      <c r="T13" s="67" t="str">
        <f>'Figure 2'!T13</f>
        <v>45.8*</v>
      </c>
      <c r="U13" s="67">
        <f>'Figure 2'!U13</f>
        <v>2</v>
      </c>
      <c r="V13" s="67">
        <f>'Figure 2'!V13</f>
        <v>65.654270322039437</v>
      </c>
      <c r="W13" s="67">
        <f>'Figure 2'!W13</f>
        <v>58.5</v>
      </c>
    </row>
    <row r="14" spans="1:23" ht="15" thickBot="1">
      <c r="P14" s="73" t="str">
        <f>'Figure 2'!P14</f>
        <v>Over Delivery Sensitivity: 1600</v>
      </c>
      <c r="Q14" s="73" t="str">
        <f>'Figure 2'!Q14</f>
        <v>BC - 1600</v>
      </c>
      <c r="R14" s="70">
        <f>'Figure 2'!R14</f>
        <v>5.4199144498688181</v>
      </c>
      <c r="S14" s="70">
        <f>'Figure 2'!S14</f>
        <v>60.234355872170617</v>
      </c>
      <c r="T14" s="67" t="str">
        <f>'Figure 2'!T14</f>
        <v>45.8*</v>
      </c>
      <c r="U14" s="67">
        <f>'Figure 2'!U14</f>
        <v>1.6</v>
      </c>
      <c r="V14" s="67">
        <f>'Figure 2'!V14</f>
        <v>65.654270322039437</v>
      </c>
      <c r="W14" s="67">
        <f>'Figure 2'!W14</f>
        <v>58.5</v>
      </c>
    </row>
    <row r="15" spans="1:23" ht="15" thickBot="1">
      <c r="P15" s="73" t="str">
        <f>'Figure 2'!P15</f>
        <v>Low Demand</v>
      </c>
      <c r="Q15" s="73" t="str">
        <f>'Figure 2'!Q15</f>
        <v>BC_LOW_DEMAND</v>
      </c>
      <c r="R15" s="70">
        <f>'Figure 2'!R15</f>
        <v>5.6637234484113144</v>
      </c>
      <c r="S15" s="70">
        <f>'Figure 2'!S15</f>
        <v>58.461848342911679</v>
      </c>
      <c r="T15" s="67">
        <f>'Figure 2'!T15</f>
        <v>45.785862800341739</v>
      </c>
      <c r="U15" s="67">
        <f>'Figure 2'!U15</f>
        <v>0</v>
      </c>
      <c r="V15" s="67">
        <f>'Figure 2'!V15</f>
        <v>64.125571791322997</v>
      </c>
      <c r="W15" s="67">
        <f>'Figure 2'!W15</f>
        <v>57.2</v>
      </c>
    </row>
    <row r="16" spans="1:23" ht="15" thickBot="1">
      <c r="P16" s="73" t="str">
        <f>'Figure 2'!P16</f>
        <v>Consumer Transformation</v>
      </c>
      <c r="Q16" s="73" t="str">
        <f>'Figure 2'!Q16</f>
        <v>CT</v>
      </c>
      <c r="R16" s="70">
        <f>'Figure 2'!R16</f>
        <v>5.7100206235033761</v>
      </c>
      <c r="S16" s="70">
        <f>'Figure 2'!S16</f>
        <v>58.757906381818479</v>
      </c>
      <c r="T16" s="67">
        <f>'Figure 2'!T16</f>
        <v>45.790306758601744</v>
      </c>
      <c r="U16" s="67">
        <f>'Figure 2'!U16</f>
        <v>0</v>
      </c>
      <c r="V16" s="67">
        <f>'Figure 2'!V16</f>
        <v>64.467927005321854</v>
      </c>
      <c r="W16" s="67">
        <f>'Figure 2'!W16</f>
        <v>57.5</v>
      </c>
    </row>
    <row r="17" spans="1:23" ht="15" thickBot="1">
      <c r="P17" s="73" t="str">
        <f>'Figure 2'!P17</f>
        <v>Over Delivery Sensitivity: 1200</v>
      </c>
      <c r="Q17" s="73" t="str">
        <f>'Figure 2'!Q17</f>
        <v>BC - 1200</v>
      </c>
      <c r="R17" s="70">
        <f>'Figure 2'!R17</f>
        <v>5.8199144498688185</v>
      </c>
      <c r="S17" s="70">
        <f>'Figure 2'!S17</f>
        <v>59.834355872170619</v>
      </c>
      <c r="T17" s="67" t="str">
        <f>'Figure 2'!T17</f>
        <v>45.8*</v>
      </c>
      <c r="U17" s="67">
        <f>'Figure 2'!U17</f>
        <v>1.2</v>
      </c>
      <c r="V17" s="67">
        <f>'Figure 2'!V17</f>
        <v>65.654270322039437</v>
      </c>
      <c r="W17" s="67">
        <f>'Figure 2'!W17</f>
        <v>58.5</v>
      </c>
    </row>
    <row r="18" spans="1:23" ht="15" thickBot="1">
      <c r="P18" s="73" t="str">
        <f>'Figure 2'!P18</f>
        <v>Over Delivery Sensitivity: 800</v>
      </c>
      <c r="Q18" s="73" t="str">
        <f>'Figure 2'!Q18</f>
        <v>BC - 800</v>
      </c>
      <c r="R18" s="70">
        <f>'Figure 2'!R18</f>
        <v>6.2199144498688179</v>
      </c>
      <c r="S18" s="70">
        <f>'Figure 2'!S18</f>
        <v>59.43435587217062</v>
      </c>
      <c r="T18" s="67" t="str">
        <f>'Figure 2'!T18</f>
        <v>45.8*</v>
      </c>
      <c r="U18" s="67">
        <f>'Figure 2'!U18</f>
        <v>0.8</v>
      </c>
      <c r="V18" s="67">
        <f>'Figure 2'!V18</f>
        <v>65.654270322039437</v>
      </c>
      <c r="W18" s="67">
        <f>'Figure 2'!W18</f>
        <v>58.5</v>
      </c>
    </row>
    <row r="19" spans="1:23" ht="15" thickBot="1">
      <c r="P19" s="73" t="str">
        <f>'Figure 2'!P19</f>
        <v>High Availability</v>
      </c>
      <c r="Q19" s="73" t="str">
        <f>'Figure 2'!Q19</f>
        <v>BC_HIGH_AVAIL</v>
      </c>
      <c r="R19" s="70">
        <f>'Figure 2'!R19</f>
        <v>6.4383562870528985</v>
      </c>
      <c r="S19" s="70">
        <f>'Figure 2'!S19</f>
        <v>59.00455952185952</v>
      </c>
      <c r="T19" s="67">
        <f>'Figure 2'!T19</f>
        <v>46.29974199887868</v>
      </c>
      <c r="U19" s="67">
        <f>'Figure 2'!U19</f>
        <v>0</v>
      </c>
      <c r="V19" s="67">
        <f>'Figure 2'!V19</f>
        <v>65.442915808912417</v>
      </c>
      <c r="W19" s="67">
        <f>'Figure 2'!W19</f>
        <v>58.5</v>
      </c>
    </row>
    <row r="20" spans="1:23" ht="15" thickBot="1">
      <c r="P20" s="73" t="str">
        <f>'Figure 2'!P20</f>
        <v>Over Delivery Sensitivity: 400</v>
      </c>
      <c r="Q20" s="73" t="str">
        <f>'Figure 2'!Q20</f>
        <v>BC - 400</v>
      </c>
      <c r="R20" s="70">
        <f>'Figure 2'!R20</f>
        <v>6.6199144498688183</v>
      </c>
      <c r="S20" s="70">
        <f>'Figure 2'!S20</f>
        <v>59.034355872170622</v>
      </c>
      <c r="T20" s="67" t="str">
        <f>'Figure 2'!T20</f>
        <v>45.8*</v>
      </c>
      <c r="U20" s="67">
        <f>'Figure 2'!U20</f>
        <v>0.4</v>
      </c>
      <c r="V20" s="67">
        <f>'Figure 2'!V20</f>
        <v>65.654270322039437</v>
      </c>
      <c r="W20" s="67">
        <f>'Figure 2'!W20</f>
        <v>58.5</v>
      </c>
    </row>
    <row r="21" spans="1:23" ht="15" thickBot="1">
      <c r="P21" s="73" t="str">
        <f>'Figure 2'!P21</f>
        <v>Base Case</v>
      </c>
      <c r="Q21" s="73" t="str">
        <f>'Figure 2'!Q21</f>
        <v>BC</v>
      </c>
      <c r="R21" s="70">
        <f>'Figure 2'!R21</f>
        <v>7.0199144498688186</v>
      </c>
      <c r="S21" s="70">
        <f>'Figure 2'!S21</f>
        <v>58.634355872170616</v>
      </c>
      <c r="T21" s="67">
        <f>'Figure 2'!T21</f>
        <v>45.789395233012712</v>
      </c>
      <c r="U21" s="67">
        <f>'Figure 2'!U21</f>
        <v>0</v>
      </c>
      <c r="V21" s="67">
        <f>'Figure 2'!V21</f>
        <v>65.654270322039437</v>
      </c>
      <c r="W21" s="67">
        <f>'Figure 2'!W21</f>
        <v>58.5</v>
      </c>
    </row>
    <row r="22" spans="1:23" ht="15" thickBot="1">
      <c r="P22" s="73" t="str">
        <f>'Figure 2'!P22</f>
        <v>System Transformation</v>
      </c>
      <c r="Q22" s="73" t="str">
        <f>'Figure 2'!Q22</f>
        <v>ST</v>
      </c>
      <c r="R22" s="70">
        <f>'Figure 2'!R22</f>
        <v>7.1976449911587554</v>
      </c>
      <c r="S22" s="70">
        <f>'Figure 2'!S22</f>
        <v>58.749693437312189</v>
      </c>
      <c r="T22" s="67">
        <f>'Figure 2'!T22</f>
        <v>45.789385281838634</v>
      </c>
      <c r="U22" s="67">
        <f>'Figure 2'!U22</f>
        <v>0</v>
      </c>
      <c r="V22" s="67">
        <f>'Figure 2'!V22</f>
        <v>65.947338428470943</v>
      </c>
      <c r="W22" s="67">
        <f>'Figure 2'!W22</f>
        <v>58.8</v>
      </c>
    </row>
    <row r="23" spans="1:23" ht="15" thickBot="1">
      <c r="P23" s="73" t="str">
        <f>'Figure 2'!P23</f>
        <v>Non Delivery Sensitivity: -400</v>
      </c>
      <c r="Q23" s="73" t="str">
        <f>'Figure 2'!Q23</f>
        <v>BC +400</v>
      </c>
      <c r="R23" s="70">
        <f>'Figure 2'!R23</f>
        <v>7.4199144498688181</v>
      </c>
      <c r="S23" s="70">
        <f>'Figure 2'!S23</f>
        <v>58.234355872170617</v>
      </c>
      <c r="T23" s="67" t="str">
        <f>'Figure 2'!T23</f>
        <v>45.8*</v>
      </c>
      <c r="U23" s="67">
        <f>'Figure 2'!U23</f>
        <v>-0.4</v>
      </c>
      <c r="V23" s="67">
        <f>'Figure 2'!V23</f>
        <v>65.654270322039437</v>
      </c>
      <c r="W23" s="67">
        <f>'Figure 2'!W23</f>
        <v>58.5</v>
      </c>
    </row>
    <row r="24" spans="1:23" ht="15" thickBot="1">
      <c r="A24" s="24"/>
      <c r="P24" s="73" t="str">
        <f>'Figure 2'!P24</f>
        <v>Low Availability</v>
      </c>
      <c r="Q24" s="73" t="str">
        <f>'Figure 2'!Q24</f>
        <v>BC_LOW_AVAIL</v>
      </c>
      <c r="R24" s="70">
        <f>'Figure 2'!R24</f>
        <v>7.8089605488909219</v>
      </c>
      <c r="S24" s="70">
        <f>'Figure 2'!S24</f>
        <v>57.943279561085419</v>
      </c>
      <c r="T24" s="67">
        <f>'Figure 2'!T24</f>
        <v>45.151290201850863</v>
      </c>
      <c r="U24" s="67">
        <f>'Figure 2'!U24</f>
        <v>0</v>
      </c>
      <c r="V24" s="67">
        <f>'Figure 2'!V24</f>
        <v>65.752240109976341</v>
      </c>
      <c r="W24" s="67">
        <f>'Figure 2'!W24</f>
        <v>58.5</v>
      </c>
    </row>
    <row r="25" spans="1:23" ht="15" thickBot="1">
      <c r="P25" s="73" t="str">
        <f>'Figure 2'!P25</f>
        <v>Non Delivery Sensitivity: -800</v>
      </c>
      <c r="Q25" s="73" t="str">
        <f>'Figure 2'!Q25</f>
        <v>BC +800</v>
      </c>
      <c r="R25" s="70">
        <f>'Figure 2'!R25</f>
        <v>7.8199144498688185</v>
      </c>
      <c r="S25" s="70">
        <f>'Figure 2'!S25</f>
        <v>57.834355872170619</v>
      </c>
      <c r="T25" s="67" t="str">
        <f>'Figure 2'!T25</f>
        <v>45.8*</v>
      </c>
      <c r="U25" s="67">
        <f>'Figure 2'!U25</f>
        <v>-0.8</v>
      </c>
      <c r="V25" s="67">
        <f>'Figure 2'!V25</f>
        <v>65.654270322039437</v>
      </c>
      <c r="W25" s="67">
        <f>'Figure 2'!W25</f>
        <v>58.5</v>
      </c>
    </row>
    <row r="26" spans="1:23" ht="15" thickBot="1">
      <c r="P26" s="73" t="str">
        <f>'Figure 2'!P26</f>
        <v>Non Delivery Sensitivity: -1200</v>
      </c>
      <c r="Q26" s="73" t="str">
        <f>'Figure 2'!Q26</f>
        <v>BC +1200</v>
      </c>
      <c r="R26" s="70">
        <f>'Figure 2'!R26</f>
        <v>8.2199144498688188</v>
      </c>
      <c r="S26" s="70">
        <f>'Figure 2'!S26</f>
        <v>57.43435587217062</v>
      </c>
      <c r="T26" s="67" t="str">
        <f>'Figure 2'!T26</f>
        <v>45.8*</v>
      </c>
      <c r="U26" s="67">
        <f>'Figure 2'!U26</f>
        <v>-1.2</v>
      </c>
      <c r="V26" s="67">
        <f>'Figure 2'!V26</f>
        <v>65.654270322039437</v>
      </c>
      <c r="W26" s="67">
        <f>'Figure 2'!W26</f>
        <v>58.5</v>
      </c>
    </row>
    <row r="27" spans="1:23" ht="15" thickBot="1">
      <c r="P27" s="73" t="str">
        <f>'Figure 2'!P27</f>
        <v>Cold Winter</v>
      </c>
      <c r="Q27" s="73" t="str">
        <f>'Figure 2'!Q27</f>
        <v>BC_COLD</v>
      </c>
      <c r="R27" s="70">
        <f>'Figure 2'!R27</f>
        <v>8.3967080111629624</v>
      </c>
      <c r="S27" s="70">
        <f>'Figure 2'!S27</f>
        <v>58.042901486140018</v>
      </c>
      <c r="T27" s="67">
        <f>'Figure 2'!T27</f>
        <v>45.77728403528365</v>
      </c>
      <c r="U27" s="67">
        <f>'Figure 2'!U27</f>
        <v>0</v>
      </c>
      <c r="V27" s="67">
        <f>'Figure 2'!V27</f>
        <v>66.439609497302982</v>
      </c>
      <c r="W27" s="67">
        <f>'Figure 2'!W27</f>
        <v>58.5</v>
      </c>
    </row>
    <row r="28" spans="1:23" ht="15" thickBot="1">
      <c r="P28" s="73" t="str">
        <f>'Figure 2'!P28</f>
        <v>Non Delivery Sensitivity: -1600</v>
      </c>
      <c r="Q28" s="73" t="str">
        <f>'Figure 2'!Q28</f>
        <v>BC +1600</v>
      </c>
      <c r="R28" s="70">
        <f>'Figure 2'!R28</f>
        <v>8.6199144498688192</v>
      </c>
      <c r="S28" s="70">
        <f>'Figure 2'!S28</f>
        <v>57.034355872170622</v>
      </c>
      <c r="T28" s="67" t="str">
        <f>'Figure 2'!T28</f>
        <v>45.8*</v>
      </c>
      <c r="U28" s="67">
        <f>'Figure 2'!U28</f>
        <v>-1.6</v>
      </c>
      <c r="V28" s="67">
        <f>'Figure 2'!V28</f>
        <v>65.654270322039437</v>
      </c>
      <c r="W28" s="67">
        <f>'Figure 2'!W28</f>
        <v>58.5</v>
      </c>
    </row>
    <row r="29" spans="1:23" ht="15" thickBot="1">
      <c r="P29" s="73" t="str">
        <f>'Figure 2'!P29</f>
        <v>Non Delivery Sensitivity: -2000</v>
      </c>
      <c r="Q29" s="73" t="str">
        <f>'Figure 2'!Q29</f>
        <v>BC +2000</v>
      </c>
      <c r="R29" s="70">
        <f>'Figure 2'!R29</f>
        <v>9.0199144498688177</v>
      </c>
      <c r="S29" s="70">
        <f>'Figure 2'!S29</f>
        <v>56.634355872170616</v>
      </c>
      <c r="T29" s="67" t="str">
        <f>'Figure 2'!T29</f>
        <v>45.8*</v>
      </c>
      <c r="U29" s="67">
        <f>'Figure 2'!U29</f>
        <v>-2</v>
      </c>
      <c r="V29" s="67">
        <f>'Figure 2'!V29</f>
        <v>65.654270322039437</v>
      </c>
      <c r="W29" s="67">
        <f>'Figure 2'!W29</f>
        <v>58.5</v>
      </c>
    </row>
    <row r="30" spans="1:23" ht="15" thickBot="1">
      <c r="P30" s="73" t="str">
        <f>'Figure 2'!P30</f>
        <v>Non Delivery Sensitivity: -2400</v>
      </c>
      <c r="Q30" s="73" t="str">
        <f>'Figure 2'!Q30</f>
        <v>BC +2400</v>
      </c>
      <c r="R30" s="70">
        <f>'Figure 2'!R30</f>
        <v>9.4199144498688181</v>
      </c>
      <c r="S30" s="70">
        <f>'Figure 2'!S30</f>
        <v>56.234355872170617</v>
      </c>
      <c r="T30" s="67" t="str">
        <f>'Figure 2'!T30</f>
        <v>45.8*</v>
      </c>
      <c r="U30" s="67">
        <f>'Figure 2'!U30</f>
        <v>-2.4</v>
      </c>
      <c r="V30" s="67">
        <f>'Figure 2'!V30</f>
        <v>65.654270322039437</v>
      </c>
      <c r="W30" s="67">
        <f>'Figure 2'!W30</f>
        <v>58.5</v>
      </c>
    </row>
    <row r="31" spans="1:23" ht="15" thickBot="1">
      <c r="P31" s="73" t="str">
        <f>'Figure 2'!P31</f>
        <v>High Demand</v>
      </c>
      <c r="Q31" s="73" t="str">
        <f>'Figure 2'!Q31</f>
        <v>BC_HIGH_DEMAND</v>
      </c>
      <c r="R31" s="70">
        <f>'Figure 2'!R31</f>
        <v>9.6129079309129803</v>
      </c>
      <c r="S31" s="70">
        <f>'Figure 2'!S31</f>
        <v>58.708287670424426</v>
      </c>
      <c r="T31" s="67">
        <f>'Figure 2'!T31</f>
        <v>45.790909132728849</v>
      </c>
      <c r="U31" s="67">
        <f>'Figure 2'!U31</f>
        <v>0</v>
      </c>
      <c r="V31" s="67">
        <f>'Figure 2'!V31</f>
        <v>68.321195601337408</v>
      </c>
      <c r="W31" s="67">
        <f>'Figure 2'!W31</f>
        <v>61</v>
      </c>
    </row>
    <row r="32" spans="1:23" ht="15" thickBot="1">
      <c r="P32" s="73" t="str">
        <f>'Figure 2'!P32</f>
        <v>Non Delivery Sensitivity: -2800</v>
      </c>
      <c r="Q32" s="73" t="str">
        <f>'Figure 2'!Q32</f>
        <v>BC +2800</v>
      </c>
      <c r="R32" s="70">
        <f>'Figure 2'!R32</f>
        <v>9.8199144498688185</v>
      </c>
      <c r="S32" s="70">
        <f>'Figure 2'!S32</f>
        <v>55.834355872170619</v>
      </c>
      <c r="T32" s="67" t="str">
        <f>'Figure 2'!T32</f>
        <v>45.8*</v>
      </c>
      <c r="U32" s="67">
        <f>'Figure 2'!U32</f>
        <v>-2.8</v>
      </c>
      <c r="V32" s="67">
        <f>'Figure 2'!V32</f>
        <v>65.654270322039437</v>
      </c>
      <c r="W32" s="67">
        <f>'Figure 2'!W32</f>
        <v>58.5</v>
      </c>
    </row>
    <row r="33" spans="1:23" ht="15" thickBot="1">
      <c r="A33" s="41"/>
      <c r="P33" s="74" t="str">
        <f>'Figure 2'!P33</f>
        <v>Falling Short</v>
      </c>
      <c r="Q33" s="74" t="str">
        <f>'Figure 2'!Q33</f>
        <v>FS</v>
      </c>
      <c r="R33" s="71">
        <f>'Figure 2'!R33</f>
        <v>10.432404253176719</v>
      </c>
      <c r="S33" s="71">
        <f>'Figure 2'!S33</f>
        <v>58.414515978463051</v>
      </c>
      <c r="T33" s="68">
        <f>'Figure 2'!T33</f>
        <v>45.496358883631117</v>
      </c>
      <c r="U33" s="68">
        <f>'Figure 2'!U33</f>
        <v>0</v>
      </c>
      <c r="V33" s="68">
        <f>'Figure 2'!V33</f>
        <v>68.846920231639771</v>
      </c>
      <c r="W33" s="68">
        <f>'Figure 2'!W33</f>
        <v>61.8</v>
      </c>
    </row>
    <row r="34" spans="1:23" ht="15" thickBot="1">
      <c r="A34" s="41"/>
      <c r="P34" s="170"/>
      <c r="Q34" s="171"/>
      <c r="R34" s="53"/>
    </row>
    <row r="35" spans="1:23" ht="15" thickBot="1">
      <c r="P35" s="75" t="s">
        <v>171</v>
      </c>
      <c r="Q35" s="289">
        <f>'Figure 2'!Q35</f>
        <v>7.4</v>
      </c>
      <c r="R35" s="53"/>
    </row>
    <row r="36" spans="1:23">
      <c r="P36" s="21"/>
      <c r="Q36" s="21"/>
    </row>
    <row r="38" spans="1:23" ht="26.4" customHeight="1">
      <c r="P38" s="414" t="s">
        <v>172</v>
      </c>
      <c r="Q38" s="415"/>
      <c r="R38" s="415"/>
      <c r="S38" s="415"/>
      <c r="T38" s="415"/>
      <c r="U38" s="415"/>
      <c r="V38" s="415"/>
      <c r="W38" s="416"/>
    </row>
  </sheetData>
  <mergeCells count="1">
    <mergeCell ref="P38:W38"/>
  </mergeCells>
  <conditionalFormatting sqref="P7:W33">
    <cfRule type="containsText" dxfId="19" priority="1" operator="containsText" text="FS">
      <formula>NOT(ISERROR(SEARCH("FS",P7)))</formula>
    </cfRule>
    <cfRule type="beginsWith" dxfId="18" priority="2" operator="beginsWith" text="ST">
      <formula>LEFT(P7,LEN("ST"))="ST"</formula>
    </cfRule>
    <cfRule type="containsText" dxfId="17" priority="3" operator="containsText" text="CT">
      <formula>NOT(ISERROR(SEARCH("CT",P7)))</formula>
    </cfRule>
    <cfRule type="containsText" dxfId="16" priority="4" operator="containsText" text="LW">
      <formula>NOT(ISERROR(SEARCH("LW",P7)))</formula>
    </cfRule>
    <cfRule type="containsText" dxfId="15" priority="5" operator="containsText" text="BC">
      <formula>NOT(ISERROR(SEARCH("BC",P7)))</formula>
    </cfRule>
  </conditionalFormatting>
  <hyperlinks>
    <hyperlink ref="A2" location="Contents!A1" display="Return to Contents Page" xr:uid="{CE2C84C6-2620-4CAA-A0A6-5D4345140423}"/>
    <hyperlink ref="A3" location="'6. T-1 Results'!A1" display="Return to Chapter Contents" xr:uid="{9CC64581-95DB-4ED9-A610-7BA19095EA3F}"/>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EC71-9A2F-482A-8695-8A8FF15EB08F}">
  <sheetPr codeName="Sheet81"/>
  <dimension ref="A1:R33"/>
  <sheetViews>
    <sheetView zoomScale="70" zoomScaleNormal="70" workbookViewId="0">
      <selection activeCell="A3" sqref="A3"/>
    </sheetView>
  </sheetViews>
  <sheetFormatPr defaultColWidth="8.88671875" defaultRowHeight="14.4"/>
  <cols>
    <col min="1" max="1" width="26.6640625" style="20" customWidth="1"/>
    <col min="2" max="15" width="8.88671875" style="20"/>
    <col min="16" max="16" width="39.109375" style="20" customWidth="1"/>
    <col min="17" max="17" width="14.109375" style="20" customWidth="1"/>
    <col min="18" max="16384" width="8.88671875" style="20"/>
  </cols>
  <sheetData>
    <row r="1" spans="1:18" s="40" customFormat="1" ht="21">
      <c r="A1" s="39" t="s">
        <v>52</v>
      </c>
    </row>
    <row r="2" spans="1:18">
      <c r="A2" s="37" t="s">
        <v>83</v>
      </c>
    </row>
    <row r="3" spans="1:18">
      <c r="A3" s="37" t="s">
        <v>84</v>
      </c>
    </row>
    <row r="4" spans="1:18">
      <c r="A4" s="36"/>
    </row>
    <row r="5" spans="1:18">
      <c r="B5" s="22"/>
    </row>
    <row r="6" spans="1:18" ht="15" thickBot="1">
      <c r="B6" s="23"/>
      <c r="P6" s="54"/>
      <c r="Q6"/>
    </row>
    <row r="7" spans="1:18" ht="24.6" thickBot="1">
      <c r="O7" s="55"/>
      <c r="P7" s="95"/>
      <c r="Q7" s="96" t="s">
        <v>88</v>
      </c>
      <c r="R7" s="53"/>
    </row>
    <row r="8" spans="1:18" ht="15" thickBot="1">
      <c r="P8" s="3" t="str">
        <f>'Figure 1'!P8</f>
        <v>2020 T-1 requirement</v>
      </c>
      <c r="Q8" s="124">
        <f>'Figure 1'!Q8</f>
        <v>2</v>
      </c>
    </row>
    <row r="9" spans="1:18" ht="23.4" thickBot="1">
      <c r="P9" s="47" t="str">
        <f>'Figure 1'!P9</f>
        <v>2020 LWR Decision
 (BC Non Del 800)</v>
      </c>
      <c r="Q9" s="124">
        <f>'Figure 1'!Q9</f>
        <v>-0.8</v>
      </c>
    </row>
    <row r="10" spans="1:18" ht="23.4" thickBot="1">
      <c r="P10" s="47" t="str">
        <f>'Figure 1'!P10</f>
        <v>2020 Demand Curve 
target changes</v>
      </c>
      <c r="Q10" s="124">
        <f>'Figure 1'!Q10</f>
        <v>-0.5</v>
      </c>
    </row>
    <row r="11" spans="1:18" ht="23.4" thickBot="1">
      <c r="P11" s="47" t="str">
        <f>'Figure 1'!P11</f>
        <v>2020 ECR Base Case 
       T-1 requirement</v>
      </c>
      <c r="Q11" s="124">
        <f>'Figure 1'!Q11</f>
        <v>0.7</v>
      </c>
    </row>
    <row r="12" spans="1:18" ht="23.4" thickBot="1">
      <c r="P12" s="47" t="str">
        <f>'Figure 1'!P12</f>
        <v>Non-Delivery since 2020
Base Case</v>
      </c>
      <c r="Q12" s="124">
        <f>'Figure 1'!Q12</f>
        <v>0.8</v>
      </c>
    </row>
    <row r="13" spans="1:18" ht="23.4" thickBot="1">
      <c r="P13" s="47" t="str">
        <f>'Figure 1'!P13</f>
        <v>Contracted Capacity - 
De-rated TEC change</v>
      </c>
      <c r="Q13" s="124">
        <f>'Figure 1'!Q13</f>
        <v>0.4</v>
      </c>
    </row>
    <row r="14" spans="1:18" ht="23.4" thickBot="1">
      <c r="P14" s="47" t="str">
        <f>'Figure 1'!P14</f>
        <v>Non-CM capacity change, 
ROC/CFD + autogen</v>
      </c>
      <c r="Q14" s="124">
        <f>'Figure 1'!Q14</f>
        <v>0.9</v>
      </c>
    </row>
    <row r="15" spans="1:18" ht="15" thickBot="1">
      <c r="P15" s="3" t="str">
        <f>'Figure 1'!P15</f>
        <v>ACS peak demand change</v>
      </c>
      <c r="Q15" s="124">
        <f>'Figure 1'!Q15</f>
        <v>1</v>
      </c>
    </row>
    <row r="16" spans="1:18" ht="23.4" thickBot="1">
      <c r="P16" s="47" t="str">
        <f>'Figure 1'!P16</f>
        <v>Reserve and response 
(largest loss) change</v>
      </c>
      <c r="Q16" s="124">
        <f>'Figure 1'!Q16</f>
        <v>0.7</v>
      </c>
    </row>
    <row r="17" spans="1:17" ht="23.4" thickBot="1">
      <c r="P17" s="47" t="str">
        <f>'Figure 1'!P17</f>
        <v>Other changes incl.
de-rated margin for 3h LOLE</v>
      </c>
      <c r="Q17" s="124">
        <f>'Figure 1'!Q17</f>
        <v>0.1</v>
      </c>
    </row>
    <row r="18" spans="1:17" ht="23.4" thickBot="1">
      <c r="J18" s="41"/>
      <c r="P18" s="47" t="str">
        <f>'Figure 1'!P18</f>
        <v>Additional T-4 capacity 
due to low clearing price</v>
      </c>
      <c r="Q18" s="124">
        <f>'Figure 1'!Q18</f>
        <v>-0.7</v>
      </c>
    </row>
    <row r="19" spans="1:17" ht="23.4" thickBot="1">
      <c r="P19" s="47" t="str">
        <f>'Figure 1'!P19</f>
        <v>Change in Base Case requirement
        due to modelled non-delivery</v>
      </c>
      <c r="Q19" s="124">
        <f>'Figure 1'!Q19</f>
        <v>3.1</v>
      </c>
    </row>
    <row r="20" spans="1:17" ht="23.4" thickBot="1">
      <c r="P20" s="47" t="str">
        <f>'Figure 1'!P20</f>
        <v>Base Case 2023 ECR 
T-1 requirement</v>
      </c>
      <c r="Q20" s="124">
        <f>'Figure 1'!Q20</f>
        <v>7</v>
      </c>
    </row>
    <row r="21" spans="1:17" ht="23.4" thickBot="1">
      <c r="P21" s="47" t="str">
        <f>'Figure 1'!P21</f>
        <v>ECR 2023 LWR Decision 
(400 MW above BC requirement)</v>
      </c>
      <c r="Q21" s="124">
        <f>'Figure 1'!Q21</f>
        <v>0.4</v>
      </c>
    </row>
    <row r="22" spans="1:17" ht="15" thickBot="1">
      <c r="P22" s="3" t="str">
        <f>'Figure 1'!P22</f>
        <v>2024/25 LWR outcome</v>
      </c>
      <c r="Q22" s="124">
        <f>'Figure 1'!Q22</f>
        <v>7.4</v>
      </c>
    </row>
    <row r="23" spans="1:17">
      <c r="P23" s="58" t="s">
        <v>104</v>
      </c>
    </row>
    <row r="27" spans="1:17">
      <c r="A27" s="24"/>
    </row>
    <row r="33" spans="1:1">
      <c r="A33" s="24" t="s">
        <v>105</v>
      </c>
    </row>
  </sheetData>
  <hyperlinks>
    <hyperlink ref="A2" location="Contents!A1" display="Return to Contents Page" xr:uid="{700E6F7B-23E8-4812-949F-7FE534CDAB20}"/>
    <hyperlink ref="A3" location="'6. T-1 Results'!A1" display="Return to Chapter Contents" xr:uid="{DE6FF82D-D639-4B87-B8F0-BF832F008C48}"/>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7BF3-821F-4A96-A003-632F75151A67}">
  <sheetPr codeName="Sheet25"/>
  <dimension ref="A1:S20"/>
  <sheetViews>
    <sheetView zoomScale="85" zoomScaleNormal="85" workbookViewId="0">
      <selection activeCell="A3" sqref="A3"/>
    </sheetView>
  </sheetViews>
  <sheetFormatPr defaultColWidth="8.88671875" defaultRowHeight="14.4"/>
  <cols>
    <col min="1" max="1" width="26.6640625" style="20" customWidth="1"/>
    <col min="2" max="12" width="8.88671875" style="20"/>
    <col min="13" max="13" width="27.6640625" style="20" bestFit="1" customWidth="1"/>
    <col min="14" max="16384" width="8.88671875" style="20"/>
  </cols>
  <sheetData>
    <row r="1" spans="1:19" s="40" customFormat="1" ht="21">
      <c r="A1" s="39" t="s">
        <v>53</v>
      </c>
    </row>
    <row r="2" spans="1:19">
      <c r="A2" s="37" t="s">
        <v>83</v>
      </c>
    </row>
    <row r="3" spans="1:19">
      <c r="A3" s="37" t="s">
        <v>84</v>
      </c>
    </row>
    <row r="4" spans="1:19" ht="15" thickBot="1">
      <c r="A4" s="36"/>
    </row>
    <row r="5" spans="1:19" ht="15" thickBot="1">
      <c r="B5" s="22"/>
      <c r="M5" s="1" t="s">
        <v>259</v>
      </c>
      <c r="N5" s="2" t="s">
        <v>295</v>
      </c>
      <c r="O5" s="2" t="s">
        <v>296</v>
      </c>
      <c r="P5" s="2" t="s">
        <v>243</v>
      </c>
      <c r="Q5" s="2" t="s">
        <v>244</v>
      </c>
      <c r="R5" s="2" t="s">
        <v>245</v>
      </c>
    </row>
    <row r="6" spans="1:19" ht="15" thickBot="1">
      <c r="B6" s="23"/>
      <c r="M6" s="3" t="s">
        <v>372</v>
      </c>
      <c r="N6" s="9">
        <v>58.2</v>
      </c>
      <c r="O6" s="9">
        <v>57.8</v>
      </c>
      <c r="P6" s="9">
        <v>57.6</v>
      </c>
      <c r="Q6" s="9">
        <v>57.5</v>
      </c>
      <c r="R6" s="9">
        <v>57.5</v>
      </c>
    </row>
    <row r="7" spans="1:19" ht="15" thickBot="1">
      <c r="M7" s="3" t="s">
        <v>373</v>
      </c>
      <c r="N7" s="9">
        <v>58.1</v>
      </c>
      <c r="O7" s="9">
        <v>59</v>
      </c>
      <c r="P7" s="9">
        <v>58.7</v>
      </c>
      <c r="Q7" s="9">
        <v>58.5</v>
      </c>
      <c r="R7" s="9">
        <v>58.5</v>
      </c>
    </row>
    <row r="11" spans="1:19">
      <c r="N11" s="62"/>
      <c r="O11" s="62"/>
      <c r="P11" s="62"/>
      <c r="Q11" s="62"/>
      <c r="R11" s="62"/>
      <c r="S11" s="62"/>
    </row>
    <row r="12" spans="1:19">
      <c r="N12" s="62"/>
      <c r="O12" s="62"/>
      <c r="P12" s="62"/>
      <c r="Q12" s="62"/>
      <c r="R12" s="62"/>
      <c r="S12" s="62"/>
    </row>
    <row r="13" spans="1:19">
      <c r="N13" s="62"/>
      <c r="O13" s="62"/>
      <c r="P13" s="62"/>
      <c r="Q13" s="62"/>
      <c r="R13" s="62"/>
      <c r="S13" s="62"/>
    </row>
    <row r="19" spans="1:3">
      <c r="C19" s="41"/>
    </row>
    <row r="20" spans="1:3">
      <c r="A20" s="24"/>
    </row>
  </sheetData>
  <hyperlinks>
    <hyperlink ref="A2" location="Contents!A1" display="Return to Contents Page" xr:uid="{9932631F-4129-4C2B-A550-32E4824A6BE6}"/>
    <hyperlink ref="A3" location="'6. T-1 Results'!A1" display="Return to Chapter Contents" xr:uid="{13A77942-5476-4839-8CA6-70B6AA4D78A9}"/>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8B6A-3179-4A8A-8A9C-FA570432C10E}">
  <sheetPr codeName="Sheet27"/>
  <dimension ref="A1:F13"/>
  <sheetViews>
    <sheetView zoomScale="85" zoomScaleNormal="85" workbookViewId="0">
      <selection activeCell="C10" sqref="C10"/>
    </sheetView>
  </sheetViews>
  <sheetFormatPr defaultColWidth="8.88671875" defaultRowHeight="14.4"/>
  <cols>
    <col min="1" max="1" width="26.6640625" style="20" customWidth="1"/>
    <col min="2" max="2" width="44.109375" style="20" customWidth="1"/>
    <col min="3" max="3" width="14.88671875" style="20" bestFit="1" customWidth="1"/>
    <col min="4" max="16384" width="8.88671875" style="20"/>
  </cols>
  <sheetData>
    <row r="1" spans="1:6" s="40" customFormat="1" ht="21">
      <c r="A1" s="39" t="s">
        <v>54</v>
      </c>
    </row>
    <row r="2" spans="1:6">
      <c r="A2" s="37" t="s">
        <v>83</v>
      </c>
    </row>
    <row r="3" spans="1:6">
      <c r="A3" s="37" t="s">
        <v>84</v>
      </c>
    </row>
    <row r="4" spans="1:6" ht="15" thickBot="1">
      <c r="A4" s="36"/>
    </row>
    <row r="5" spans="1:6" ht="15" thickBot="1">
      <c r="B5" s="200" t="s">
        <v>374</v>
      </c>
      <c r="C5" s="200" t="s">
        <v>375</v>
      </c>
      <c r="D5" s="62"/>
      <c r="E5" s="62"/>
      <c r="F5" s="62"/>
    </row>
    <row r="6" spans="1:6" ht="15" thickBot="1">
      <c r="B6" s="201" t="s">
        <v>376</v>
      </c>
      <c r="C6" s="381">
        <v>7.4</v>
      </c>
    </row>
    <row r="7" spans="1:6" ht="15" thickBot="1">
      <c r="B7" s="201" t="s">
        <v>377</v>
      </c>
      <c r="C7" s="381">
        <v>7.4</v>
      </c>
    </row>
    <row r="8" spans="1:6" ht="15" thickBot="1">
      <c r="B8" s="201" t="s">
        <v>378</v>
      </c>
      <c r="C8" s="381">
        <v>7.8</v>
      </c>
    </row>
    <row r="9" spans="1:6" ht="15" thickBot="1">
      <c r="B9" s="201" t="s">
        <v>379</v>
      </c>
      <c r="C9" s="381">
        <v>7.4</v>
      </c>
    </row>
    <row r="10" spans="1:6" ht="24.6" thickBot="1">
      <c r="B10" s="202" t="s">
        <v>380</v>
      </c>
      <c r="C10" s="9">
        <v>7.8</v>
      </c>
    </row>
    <row r="11" spans="1:6">
      <c r="B11" s="21"/>
      <c r="C11" s="21"/>
    </row>
    <row r="13" spans="1:6">
      <c r="A13" s="24"/>
    </row>
  </sheetData>
  <hyperlinks>
    <hyperlink ref="A2" location="Contents!A1" display="Return to Contents Page" xr:uid="{34219C33-7D39-485A-B866-972EEF900C2D}"/>
    <hyperlink ref="A3" location="'6. T-1 Results'!A1" display="Return to Chapter Contents" xr:uid="{5B4FDFD5-5E21-415E-9FF8-C7361984CDA2}"/>
  </hyperlinks>
  <pageMargins left="0.7" right="0.7" top="0.75" bottom="0.75" header="0.3" footer="0.3"/>
  <pageSetup paperSize="9" orientation="portrait" horizontalDpi="90" verticalDpi="9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CE462-4840-4151-836F-299C4D6F5F4F}">
  <sheetPr codeName="Sheet26"/>
  <dimension ref="A1:AS103"/>
  <sheetViews>
    <sheetView zoomScaleNormal="100" workbookViewId="0">
      <selection activeCell="A3" sqref="A3"/>
    </sheetView>
  </sheetViews>
  <sheetFormatPr defaultColWidth="8.88671875" defaultRowHeight="14.4"/>
  <cols>
    <col min="1" max="1" width="26.6640625" style="20" customWidth="1"/>
    <col min="2" max="3" width="8.88671875" style="20"/>
    <col min="4" max="4" width="11" style="20" bestFit="1" customWidth="1"/>
    <col min="5" max="7" width="8.88671875" style="20"/>
    <col min="8" max="8" width="28" style="20" customWidth="1"/>
    <col min="9" max="9" width="13.88671875" style="20" bestFit="1" customWidth="1"/>
    <col min="10" max="10" width="10.5546875" style="20" customWidth="1"/>
    <col min="11" max="14" width="11.109375" style="20" bestFit="1" customWidth="1"/>
    <col min="15" max="16384" width="8.88671875" style="20"/>
  </cols>
  <sheetData>
    <row r="1" spans="1:45" s="40" customFormat="1" ht="21">
      <c r="A1" s="39" t="s">
        <v>381</v>
      </c>
    </row>
    <row r="2" spans="1:45">
      <c r="A2" s="37" t="s">
        <v>83</v>
      </c>
    </row>
    <row r="3" spans="1:45">
      <c r="A3" s="37" t="s">
        <v>84</v>
      </c>
    </row>
    <row r="4" spans="1:45" ht="15" thickBot="1">
      <c r="A4" s="36"/>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row>
    <row r="5" spans="1:45" ht="36.6" thickBot="1">
      <c r="G5" s="55"/>
      <c r="H5" s="55"/>
      <c r="I5" s="188" t="s">
        <v>343</v>
      </c>
      <c r="J5" s="189" t="s">
        <v>118</v>
      </c>
      <c r="K5" s="189" t="s">
        <v>116</v>
      </c>
      <c r="L5" s="189" t="s">
        <v>119</v>
      </c>
      <c r="M5" s="189" t="s">
        <v>117</v>
      </c>
      <c r="N5" s="189" t="s">
        <v>115</v>
      </c>
      <c r="O5" s="189" t="s">
        <v>138</v>
      </c>
      <c r="P5" s="189" t="s">
        <v>167</v>
      </c>
      <c r="Q5" s="189" t="s">
        <v>153</v>
      </c>
      <c r="R5" s="189" t="s">
        <v>145</v>
      </c>
      <c r="S5" s="189" t="s">
        <v>126</v>
      </c>
      <c r="T5" s="189" t="s">
        <v>159</v>
      </c>
      <c r="U5" s="189" t="s">
        <v>353</v>
      </c>
      <c r="V5" s="189" t="s">
        <v>354</v>
      </c>
      <c r="W5" s="189" t="s">
        <v>355</v>
      </c>
      <c r="X5" s="189" t="s">
        <v>356</v>
      </c>
      <c r="Y5" s="189" t="s">
        <v>357</v>
      </c>
      <c r="Z5" s="189" t="s">
        <v>358</v>
      </c>
      <c r="AA5" s="189" t="s">
        <v>359</v>
      </c>
      <c r="AB5" s="189" t="s">
        <v>360</v>
      </c>
      <c r="AC5" s="189" t="s">
        <v>361</v>
      </c>
      <c r="AD5" s="189" t="s">
        <v>362</v>
      </c>
      <c r="AE5" s="189" t="s">
        <v>363</v>
      </c>
      <c r="AF5" s="189" t="s">
        <v>364</v>
      </c>
      <c r="AG5" s="189" t="s">
        <v>365</v>
      </c>
      <c r="AH5" s="189" t="s">
        <v>352</v>
      </c>
      <c r="AI5" s="189" t="s">
        <v>351</v>
      </c>
      <c r="AJ5" s="189" t="s">
        <v>350</v>
      </c>
      <c r="AK5" s="189" t="s">
        <v>349</v>
      </c>
      <c r="AL5" s="189" t="s">
        <v>348</v>
      </c>
      <c r="AM5" s="189" t="s">
        <v>347</v>
      </c>
      <c r="AN5" s="189" t="s">
        <v>346</v>
      </c>
      <c r="AO5" s="189" t="s">
        <v>345</v>
      </c>
      <c r="AP5" s="189" t="s">
        <v>344</v>
      </c>
      <c r="AQ5" s="189" t="s">
        <v>366</v>
      </c>
      <c r="AR5" s="189" t="s">
        <v>367</v>
      </c>
      <c r="AS5" s="53"/>
    </row>
    <row r="6" spans="1:45" ht="15" thickBot="1">
      <c r="I6" s="192">
        <v>3000</v>
      </c>
      <c r="J6" s="124">
        <v>5.2804896876581768</v>
      </c>
      <c r="K6" s="124">
        <v>2.9153158331711451</v>
      </c>
      <c r="L6" s="124">
        <v>17.933742415879539</v>
      </c>
      <c r="M6" s="124">
        <v>0.35662083648423187</v>
      </c>
      <c r="N6" s="124">
        <v>4.8509788035448071</v>
      </c>
      <c r="O6" s="124">
        <v>2.3437562359481645</v>
      </c>
      <c r="P6" s="124">
        <v>14.075864831361281</v>
      </c>
      <c r="Q6" s="124">
        <v>7.0877697191459301</v>
      </c>
      <c r="R6" s="124">
        <v>3.6185450909249863</v>
      </c>
      <c r="S6" s="124">
        <v>0.73606654092759183</v>
      </c>
      <c r="T6" s="124">
        <v>9.7155322978949634</v>
      </c>
      <c r="U6" s="124">
        <v>5.977776417409375</v>
      </c>
      <c r="V6" s="124">
        <v>7.2526145017328325</v>
      </c>
      <c r="W6" s="124">
        <v>8.7201018628439328</v>
      </c>
      <c r="X6" s="124">
        <v>10.486483702846854</v>
      </c>
      <c r="Y6" s="124">
        <v>12.558933541280636</v>
      </c>
      <c r="Z6" s="124">
        <v>14.901271585923119</v>
      </c>
      <c r="AA6" s="124">
        <v>17.595279620711921</v>
      </c>
      <c r="AB6" s="124">
        <v>20.715320947788385</v>
      </c>
      <c r="AC6" s="124">
        <v>24.306616437317658</v>
      </c>
      <c r="AD6" s="124">
        <v>28.432134388565409</v>
      </c>
      <c r="AE6" s="124">
        <v>33.131371771288777</v>
      </c>
      <c r="AF6" s="124">
        <v>38.599996452571617</v>
      </c>
      <c r="AG6" s="124">
        <v>80.126695403782975</v>
      </c>
      <c r="AH6" s="124">
        <v>3.9205586140301776</v>
      </c>
      <c r="AI6" s="124">
        <v>3.1829668063026348</v>
      </c>
      <c r="AJ6" s="124">
        <v>2.5398954901566473</v>
      </c>
      <c r="AK6" s="124">
        <v>2.0115487418133591</v>
      </c>
      <c r="AL6" s="124">
        <v>1.5681034327694552</v>
      </c>
      <c r="AM6" s="124">
        <v>1.1929129560920642</v>
      </c>
      <c r="AN6" s="124">
        <v>0.95790647980875621</v>
      </c>
      <c r="AO6" s="124">
        <v>0.76354126163955061</v>
      </c>
      <c r="AP6" s="124">
        <v>0.57921985224396033</v>
      </c>
      <c r="AQ6" s="124">
        <v>0.41843793415348379</v>
      </c>
      <c r="AR6" s="124">
        <v>0.32553834612351884</v>
      </c>
    </row>
    <row r="7" spans="1:45" ht="14.4" customHeight="1" thickBot="1">
      <c r="I7" s="192">
        <v>3100</v>
      </c>
      <c r="J7" s="124">
        <v>5.0149080964373942</v>
      </c>
      <c r="K7" s="124">
        <v>2.7641589149762593</v>
      </c>
      <c r="L7" s="124">
        <v>17.27947859076162</v>
      </c>
      <c r="M7" s="124">
        <v>0.33190212466658703</v>
      </c>
      <c r="N7" s="124">
        <v>4.5969301496532911</v>
      </c>
      <c r="O7" s="124">
        <v>2.205473924323643</v>
      </c>
      <c r="P7" s="124">
        <v>13.497559511097208</v>
      </c>
      <c r="Q7" s="124">
        <v>6.7534867745672997</v>
      </c>
      <c r="R7" s="124">
        <v>3.4174448612093036</v>
      </c>
      <c r="S7" s="124">
        <v>0.6855838907333851</v>
      </c>
      <c r="T7" s="124">
        <v>9.2652374511111173</v>
      </c>
      <c r="U7" s="124">
        <v>5.6822760818630638</v>
      </c>
      <c r="V7" s="124">
        <v>6.9187263334465881</v>
      </c>
      <c r="W7" s="124">
        <v>8.3294741289487888</v>
      </c>
      <c r="X7" s="124">
        <v>10.013381706638153</v>
      </c>
      <c r="Y7" s="124">
        <v>12.016368838819492</v>
      </c>
      <c r="Z7" s="124">
        <v>14.286907313785122</v>
      </c>
      <c r="AA7" s="124">
        <v>16.883530663676297</v>
      </c>
      <c r="AB7" s="124">
        <v>19.893582233285823</v>
      </c>
      <c r="AC7" s="124">
        <v>23.360394875438651</v>
      </c>
      <c r="AD7" s="124">
        <v>27.349408586437448</v>
      </c>
      <c r="AE7" s="124">
        <v>31.89782690170092</v>
      </c>
      <c r="AF7" s="124">
        <v>37.136508100982518</v>
      </c>
      <c r="AG7" s="124">
        <v>77.422160762128613</v>
      </c>
      <c r="AH7" s="124">
        <v>3.7221238169653716</v>
      </c>
      <c r="AI7" s="124">
        <v>3.0152709345124391</v>
      </c>
      <c r="AJ7" s="124">
        <v>2.3948691412102523</v>
      </c>
      <c r="AK7" s="124">
        <v>1.8984860303129409</v>
      </c>
      <c r="AL7" s="124">
        <v>1.4597970844921004</v>
      </c>
      <c r="AM7" s="124">
        <v>1.1241915330636383</v>
      </c>
      <c r="AN7" s="124">
        <v>0.90878644651445084</v>
      </c>
      <c r="AO7" s="124">
        <v>0.71626519668735944</v>
      </c>
      <c r="AP7" s="124">
        <v>0.53770741992951254</v>
      </c>
      <c r="AQ7" s="124">
        <v>0.39240246151637265</v>
      </c>
      <c r="AR7" s="124">
        <v>0.30235366427430821</v>
      </c>
    </row>
    <row r="8" spans="1:45" ht="15" thickBot="1">
      <c r="I8" s="192">
        <v>3200</v>
      </c>
      <c r="J8" s="124">
        <v>4.7580671790527296</v>
      </c>
      <c r="K8" s="124">
        <v>2.6183285907238401</v>
      </c>
      <c r="L8" s="124">
        <v>16.644815465995009</v>
      </c>
      <c r="M8" s="124">
        <v>0.30854617564188291</v>
      </c>
      <c r="N8" s="124">
        <v>4.3569902801305904</v>
      </c>
      <c r="O8" s="124">
        <v>2.0759828410324639</v>
      </c>
      <c r="P8" s="124">
        <v>12.949798020182813</v>
      </c>
      <c r="Q8" s="124">
        <v>6.4388020609905929</v>
      </c>
      <c r="R8" s="124">
        <v>3.2265551550071372</v>
      </c>
      <c r="S8" s="124">
        <v>0.6386284015415048</v>
      </c>
      <c r="T8" s="124">
        <v>8.8342269486512777</v>
      </c>
      <c r="U8" s="124">
        <v>5.3953388299364757</v>
      </c>
      <c r="V8" s="124">
        <v>6.5953978742399197</v>
      </c>
      <c r="W8" s="124">
        <v>7.9561933002546406</v>
      </c>
      <c r="X8" s="124">
        <v>9.5610969384943196</v>
      </c>
      <c r="Y8" s="124">
        <v>11.489515135773084</v>
      </c>
      <c r="Z8" s="124">
        <v>13.692890843486861</v>
      </c>
      <c r="AA8" s="124">
        <v>16.198049807859892</v>
      </c>
      <c r="AB8" s="124">
        <v>19.099972957104484</v>
      </c>
      <c r="AC8" s="124">
        <v>22.447322173672106</v>
      </c>
      <c r="AD8" s="124">
        <v>26.301023073818079</v>
      </c>
      <c r="AE8" s="124">
        <v>30.704932802535133</v>
      </c>
      <c r="AF8" s="124">
        <v>35.742698586378751</v>
      </c>
      <c r="AG8" s="124">
        <v>74.799065511956428</v>
      </c>
      <c r="AH8" s="124">
        <v>3.5344131701592749</v>
      </c>
      <c r="AI8" s="124">
        <v>2.8518089504423059</v>
      </c>
      <c r="AJ8" s="124">
        <v>2.2586033252555295</v>
      </c>
      <c r="AK8" s="124">
        <v>1.7895333906079267</v>
      </c>
      <c r="AL8" s="124">
        <v>1.3598785128806739</v>
      </c>
      <c r="AM8" s="124">
        <v>1.0633847481548822</v>
      </c>
      <c r="AN8" s="124">
        <v>0.85980466289138402</v>
      </c>
      <c r="AO8" s="124">
        <v>0.66917778173758524</v>
      </c>
      <c r="AP8" s="124">
        <v>0.49621433563348005</v>
      </c>
      <c r="AQ8" s="124">
        <v>0.37039352909534828</v>
      </c>
      <c r="AR8" s="124">
        <v>0.27861295345476511</v>
      </c>
    </row>
    <row r="9" spans="1:45" ht="15" thickBot="1">
      <c r="I9" s="192">
        <v>3300</v>
      </c>
      <c r="J9" s="124">
        <v>4.5173222996295364</v>
      </c>
      <c r="K9" s="124">
        <v>2.4792591808747551</v>
      </c>
      <c r="L9" s="124">
        <v>16.028649434698316</v>
      </c>
      <c r="M9" s="124">
        <v>0.28645636043126788</v>
      </c>
      <c r="N9" s="124">
        <v>4.1316963260081545</v>
      </c>
      <c r="O9" s="124">
        <v>1.955329157150723</v>
      </c>
      <c r="P9" s="124">
        <v>12.429821460834887</v>
      </c>
      <c r="Q9" s="124">
        <v>6.1416645935314866</v>
      </c>
      <c r="R9" s="124">
        <v>3.0468576117470922</v>
      </c>
      <c r="S9" s="124">
        <v>0.59521637396020732</v>
      </c>
      <c r="T9" s="124">
        <v>8.425094881986805</v>
      </c>
      <c r="U9" s="124">
        <v>5.1177304869226461</v>
      </c>
      <c r="V9" s="124">
        <v>6.2819623836547862</v>
      </c>
      <c r="W9" s="124">
        <v>7.5979387388124895</v>
      </c>
      <c r="X9" s="124">
        <v>9.1301636579405709</v>
      </c>
      <c r="Y9" s="124">
        <v>10.979081002319356</v>
      </c>
      <c r="Z9" s="124">
        <v>13.117424936471764</v>
      </c>
      <c r="AA9" s="124">
        <v>15.537768805082123</v>
      </c>
      <c r="AB9" s="124">
        <v>18.333971522059446</v>
      </c>
      <c r="AC9" s="124">
        <v>21.566124356938744</v>
      </c>
      <c r="AD9" s="124">
        <v>25.286754888190789</v>
      </c>
      <c r="AE9" s="124">
        <v>29.550127347229758</v>
      </c>
      <c r="AF9" s="124">
        <v>34.410653421537432</v>
      </c>
      <c r="AG9" s="124">
        <v>72.25873023599766</v>
      </c>
      <c r="AH9" s="124">
        <v>3.3553588207667353</v>
      </c>
      <c r="AI9" s="124">
        <v>2.6927966994851893</v>
      </c>
      <c r="AJ9" s="124">
        <v>2.1312474717172676</v>
      </c>
      <c r="AK9" s="124">
        <v>1.6798327758768981</v>
      </c>
      <c r="AL9" s="124">
        <v>1.2709789794899926</v>
      </c>
      <c r="AM9" s="124">
        <v>1.0085178560300228</v>
      </c>
      <c r="AN9" s="124">
        <v>0.81124496865590134</v>
      </c>
      <c r="AO9" s="124">
        <v>0.62321374437845622</v>
      </c>
      <c r="AP9" s="124">
        <v>0.45214174447766858</v>
      </c>
      <c r="AQ9" s="124">
        <v>0.34894097296729798</v>
      </c>
      <c r="AR9" s="124">
        <v>0.25672491160401384</v>
      </c>
    </row>
    <row r="10" spans="1:45" ht="14.4" customHeight="1" thickBot="1">
      <c r="I10" s="192">
        <v>3400</v>
      </c>
      <c r="J10" s="124">
        <v>4.2994613095790521</v>
      </c>
      <c r="K10" s="124">
        <v>2.3465724133209926</v>
      </c>
      <c r="L10" s="124">
        <v>15.431887490188792</v>
      </c>
      <c r="M10" s="124">
        <v>0.2655143144724319</v>
      </c>
      <c r="N10" s="124">
        <v>3.9205586140301776</v>
      </c>
      <c r="O10" s="124">
        <v>1.8430088239568998</v>
      </c>
      <c r="P10" s="124">
        <v>11.933197761618899</v>
      </c>
      <c r="Q10" s="124">
        <v>5.8592205539603732</v>
      </c>
      <c r="R10" s="124">
        <v>2.8786892713199808</v>
      </c>
      <c r="S10" s="124">
        <v>0.55517783572673629</v>
      </c>
      <c r="T10" s="124">
        <v>8.0389405975109725</v>
      </c>
      <c r="U10" s="124">
        <v>4.8509788035448071</v>
      </c>
      <c r="V10" s="124">
        <v>5.977776417409375</v>
      </c>
      <c r="W10" s="124">
        <v>7.2526145017328325</v>
      </c>
      <c r="X10" s="124">
        <v>8.7201018628439328</v>
      </c>
      <c r="Y10" s="124">
        <v>10.486483702846854</v>
      </c>
      <c r="Z10" s="124">
        <v>12.558933541280636</v>
      </c>
      <c r="AA10" s="124">
        <v>14.901271585923119</v>
      </c>
      <c r="AB10" s="124">
        <v>17.595279620711921</v>
      </c>
      <c r="AC10" s="124">
        <v>20.715320947788385</v>
      </c>
      <c r="AD10" s="124">
        <v>24.306616437317658</v>
      </c>
      <c r="AE10" s="124">
        <v>28.432134388565409</v>
      </c>
      <c r="AF10" s="124">
        <v>33.131371771288777</v>
      </c>
      <c r="AG10" s="124">
        <v>69.799773592352238</v>
      </c>
      <c r="AH10" s="124">
        <v>3.1829668063026348</v>
      </c>
      <c r="AI10" s="124">
        <v>2.5398954901566473</v>
      </c>
      <c r="AJ10" s="124">
        <v>2.0115487418133591</v>
      </c>
      <c r="AK10" s="124">
        <v>1.5681034327694552</v>
      </c>
      <c r="AL10" s="124">
        <v>1.1929129560920642</v>
      </c>
      <c r="AM10" s="124">
        <v>0.95790647980875621</v>
      </c>
      <c r="AN10" s="124">
        <v>0.76354126163955061</v>
      </c>
      <c r="AO10" s="124">
        <v>0.57921985224396033</v>
      </c>
      <c r="AP10" s="124">
        <v>0.41843793415348379</v>
      </c>
      <c r="AQ10" s="124">
        <v>0.32553834612351884</v>
      </c>
      <c r="AR10" s="124">
        <v>0.23648490638378283</v>
      </c>
    </row>
    <row r="11" spans="1:45" ht="15" thickBot="1">
      <c r="I11" s="192">
        <v>3500</v>
      </c>
      <c r="J11" s="124">
        <v>4.1066650684993249</v>
      </c>
      <c r="K11" s="124">
        <v>2.2192865514528837</v>
      </c>
      <c r="L11" s="124">
        <v>14.861242284477447</v>
      </c>
      <c r="M11" s="124">
        <v>0.24570742511639626</v>
      </c>
      <c r="N11" s="124">
        <v>3.7221238169653716</v>
      </c>
      <c r="O11" s="124">
        <v>1.7380616587034283</v>
      </c>
      <c r="P11" s="124">
        <v>11.454844925109885</v>
      </c>
      <c r="Q11" s="124">
        <v>5.5884664575217311</v>
      </c>
      <c r="R11" s="124">
        <v>2.7216289318409612</v>
      </c>
      <c r="S11" s="124">
        <v>0.51817171352042279</v>
      </c>
      <c r="T11" s="124">
        <v>7.6750819915783302</v>
      </c>
      <c r="U11" s="124">
        <v>4.5969301496532911</v>
      </c>
      <c r="V11" s="124">
        <v>5.6822760818630638</v>
      </c>
      <c r="W11" s="124">
        <v>6.9187263334465881</v>
      </c>
      <c r="X11" s="124">
        <v>8.3294741289487888</v>
      </c>
      <c r="Y11" s="124">
        <v>10.013381706638153</v>
      </c>
      <c r="Z11" s="124">
        <v>12.016368838819492</v>
      </c>
      <c r="AA11" s="124">
        <v>14.286907313785122</v>
      </c>
      <c r="AB11" s="124">
        <v>16.883530663676297</v>
      </c>
      <c r="AC11" s="124">
        <v>19.893582233285823</v>
      </c>
      <c r="AD11" s="124">
        <v>23.360394875438651</v>
      </c>
      <c r="AE11" s="124">
        <v>27.349408586437448</v>
      </c>
      <c r="AF11" s="124">
        <v>31.89782690170092</v>
      </c>
      <c r="AG11" s="124">
        <v>67.418807801001748</v>
      </c>
      <c r="AH11" s="124">
        <v>3.0152709345124391</v>
      </c>
      <c r="AI11" s="124">
        <v>2.3948691412102523</v>
      </c>
      <c r="AJ11" s="124">
        <v>1.8984860303129409</v>
      </c>
      <c r="AK11" s="124">
        <v>1.4597970844921004</v>
      </c>
      <c r="AL11" s="124">
        <v>1.1241915330636383</v>
      </c>
      <c r="AM11" s="124">
        <v>0.90878644651445084</v>
      </c>
      <c r="AN11" s="124">
        <v>0.71626519668735944</v>
      </c>
      <c r="AO11" s="124">
        <v>0.53770741992951254</v>
      </c>
      <c r="AP11" s="124">
        <v>0.39240246151637265</v>
      </c>
      <c r="AQ11" s="124">
        <v>0.30235366427430821</v>
      </c>
      <c r="AR11" s="124">
        <v>0.21772803709625593</v>
      </c>
    </row>
    <row r="12" spans="1:45" ht="15" thickBot="1">
      <c r="I12" s="192">
        <v>3600</v>
      </c>
      <c r="J12" s="124">
        <v>3.9301659259078621</v>
      </c>
      <c r="K12" s="124">
        <v>2.0972480058747021</v>
      </c>
      <c r="L12" s="124">
        <v>14.325986243572203</v>
      </c>
      <c r="M12" s="124">
        <v>0.22717370705581325</v>
      </c>
      <c r="N12" s="124">
        <v>3.5344131701592749</v>
      </c>
      <c r="O12" s="124">
        <v>1.6393106163266853</v>
      </c>
      <c r="P12" s="124">
        <v>10.990390181812348</v>
      </c>
      <c r="Q12" s="124">
        <v>5.3264696186781482</v>
      </c>
      <c r="R12" s="124">
        <v>2.5745469170038526</v>
      </c>
      <c r="S12" s="124">
        <v>0.48376835984268252</v>
      </c>
      <c r="T12" s="124">
        <v>7.3311536889556299</v>
      </c>
      <c r="U12" s="124">
        <v>4.3569902801305904</v>
      </c>
      <c r="V12" s="124">
        <v>5.3953388299364757</v>
      </c>
      <c r="W12" s="124">
        <v>6.5953978742399197</v>
      </c>
      <c r="X12" s="124">
        <v>7.9561933002546406</v>
      </c>
      <c r="Y12" s="124">
        <v>9.5610969384943196</v>
      </c>
      <c r="Z12" s="124">
        <v>11.489515135773084</v>
      </c>
      <c r="AA12" s="124">
        <v>13.692890843486861</v>
      </c>
      <c r="AB12" s="124">
        <v>16.198049807859892</v>
      </c>
      <c r="AC12" s="124">
        <v>19.099972957104484</v>
      </c>
      <c r="AD12" s="124">
        <v>22.447322173672106</v>
      </c>
      <c r="AE12" s="124">
        <v>26.301023073818079</v>
      </c>
      <c r="AF12" s="124">
        <v>30.704932802535133</v>
      </c>
      <c r="AG12" s="124">
        <v>65.112890652409405</v>
      </c>
      <c r="AH12" s="124">
        <v>2.8518089504423059</v>
      </c>
      <c r="AI12" s="124">
        <v>2.2586033252555295</v>
      </c>
      <c r="AJ12" s="124">
        <v>1.7895333906079267</v>
      </c>
      <c r="AK12" s="124">
        <v>1.3598785128806739</v>
      </c>
      <c r="AL12" s="124">
        <v>1.0633847481548822</v>
      </c>
      <c r="AM12" s="124">
        <v>0.85980466289138402</v>
      </c>
      <c r="AN12" s="124">
        <v>0.66917778173758524</v>
      </c>
      <c r="AO12" s="124">
        <v>0.49621433563348005</v>
      </c>
      <c r="AP12" s="124">
        <v>0.37039352909534828</v>
      </c>
      <c r="AQ12" s="124">
        <v>0.27861295345476511</v>
      </c>
      <c r="AR12" s="124">
        <v>0.20033670746611831</v>
      </c>
    </row>
    <row r="13" spans="1:45" ht="14.4" customHeight="1" thickBot="1">
      <c r="I13" s="192">
        <v>3700</v>
      </c>
      <c r="J13" s="124">
        <v>3.7622167685191839</v>
      </c>
      <c r="K13" s="124">
        <v>1.9815295380636062</v>
      </c>
      <c r="L13" s="124">
        <v>13.83288134512286</v>
      </c>
      <c r="M13" s="124">
        <v>0.21019977733133277</v>
      </c>
      <c r="N13" s="124">
        <v>3.3553588207667353</v>
      </c>
      <c r="O13" s="124">
        <v>1.5456126496985458</v>
      </c>
      <c r="P13" s="124">
        <v>10.533303702369409</v>
      </c>
      <c r="Q13" s="124">
        <v>5.0702754178560268</v>
      </c>
      <c r="R13" s="124">
        <v>2.4359309092263328</v>
      </c>
      <c r="S13" s="124">
        <v>0.45153035557600907</v>
      </c>
      <c r="T13" s="124">
        <v>7.0038608982400703</v>
      </c>
      <c r="U13" s="124">
        <v>4.1316963260081545</v>
      </c>
      <c r="V13" s="124">
        <v>5.1177304869226461</v>
      </c>
      <c r="W13" s="124">
        <v>6.2819623836547862</v>
      </c>
      <c r="X13" s="124">
        <v>7.5979387388124895</v>
      </c>
      <c r="Y13" s="124">
        <v>9.1301636579405709</v>
      </c>
      <c r="Z13" s="124">
        <v>10.979081002319356</v>
      </c>
      <c r="AA13" s="124">
        <v>13.117424936471764</v>
      </c>
      <c r="AB13" s="124">
        <v>15.537768805082123</v>
      </c>
      <c r="AC13" s="124">
        <v>18.333971522059446</v>
      </c>
      <c r="AD13" s="124">
        <v>21.566124356938744</v>
      </c>
      <c r="AE13" s="124">
        <v>25.286754888190789</v>
      </c>
      <c r="AF13" s="124">
        <v>29.550127347229758</v>
      </c>
      <c r="AG13" s="124">
        <v>62.879390557625157</v>
      </c>
      <c r="AH13" s="124">
        <v>2.6927966994851893</v>
      </c>
      <c r="AI13" s="124">
        <v>2.1312474717172676</v>
      </c>
      <c r="AJ13" s="124">
        <v>1.6798327758768981</v>
      </c>
      <c r="AK13" s="124">
        <v>1.2709789794899926</v>
      </c>
      <c r="AL13" s="124">
        <v>1.0085178560300228</v>
      </c>
      <c r="AM13" s="124">
        <v>0.81124496865590134</v>
      </c>
      <c r="AN13" s="124">
        <v>0.62321374437845622</v>
      </c>
      <c r="AO13" s="124">
        <v>0.45214174447766858</v>
      </c>
      <c r="AP13" s="124">
        <v>0.34894097296729798</v>
      </c>
      <c r="AQ13" s="124">
        <v>0.25672491160401384</v>
      </c>
      <c r="AR13" s="124">
        <v>0.18421341632187052</v>
      </c>
    </row>
    <row r="14" spans="1:45" ht="15" thickBot="1">
      <c r="D14" s="49"/>
      <c r="E14" s="49"/>
      <c r="I14" s="192">
        <v>3800</v>
      </c>
      <c r="J14" s="124">
        <v>3.5941795406473811</v>
      </c>
      <c r="K14" s="124">
        <v>1.8744537215005634</v>
      </c>
      <c r="L14" s="124">
        <v>13.381222754114638</v>
      </c>
      <c r="M14" s="124">
        <v>0.19492934138926502</v>
      </c>
      <c r="N14" s="124">
        <v>3.1829668063026348</v>
      </c>
      <c r="O14" s="124">
        <v>1.455785021942785</v>
      </c>
      <c r="P14" s="124">
        <v>10.082448872683202</v>
      </c>
      <c r="Q14" s="124">
        <v>4.8192596580837481</v>
      </c>
      <c r="R14" s="124">
        <v>2.3042092433792885</v>
      </c>
      <c r="S14" s="124">
        <v>0.42105152657163186</v>
      </c>
      <c r="T14" s="124">
        <v>6.6897342133342566</v>
      </c>
      <c r="U14" s="124">
        <v>3.9205586140301776</v>
      </c>
      <c r="V14" s="124">
        <v>4.8509788035448071</v>
      </c>
      <c r="W14" s="124">
        <v>5.977776417409375</v>
      </c>
      <c r="X14" s="124">
        <v>7.2526145017328325</v>
      </c>
      <c r="Y14" s="124">
        <v>8.7201018628439328</v>
      </c>
      <c r="Z14" s="124">
        <v>10.486483702846854</v>
      </c>
      <c r="AA14" s="124">
        <v>12.558933541280636</v>
      </c>
      <c r="AB14" s="124">
        <v>14.901271585923119</v>
      </c>
      <c r="AC14" s="124">
        <v>17.595279620711921</v>
      </c>
      <c r="AD14" s="124">
        <v>20.715320947788385</v>
      </c>
      <c r="AE14" s="124">
        <v>24.306616437317658</v>
      </c>
      <c r="AF14" s="124">
        <v>28.432134388565409</v>
      </c>
      <c r="AG14" s="124">
        <v>60.716266289615362</v>
      </c>
      <c r="AH14" s="124">
        <v>2.5398954901566473</v>
      </c>
      <c r="AI14" s="124">
        <v>2.0115487418133591</v>
      </c>
      <c r="AJ14" s="124">
        <v>1.5681034327694552</v>
      </c>
      <c r="AK14" s="124">
        <v>1.1929129560920642</v>
      </c>
      <c r="AL14" s="124">
        <v>0.95790647980875621</v>
      </c>
      <c r="AM14" s="124">
        <v>0.76354126163955061</v>
      </c>
      <c r="AN14" s="124">
        <v>0.57921985224396033</v>
      </c>
      <c r="AO14" s="124">
        <v>0.41843793415348379</v>
      </c>
      <c r="AP14" s="124">
        <v>0.32553834612351884</v>
      </c>
      <c r="AQ14" s="124">
        <v>0.23648490638378283</v>
      </c>
      <c r="AR14" s="124">
        <v>0.16927140370176322</v>
      </c>
    </row>
    <row r="15" spans="1:45" ht="15" thickBot="1">
      <c r="A15" s="24"/>
      <c r="D15" s="49"/>
      <c r="E15" s="49"/>
      <c r="I15" s="192">
        <v>3900</v>
      </c>
      <c r="J15" s="124">
        <v>3.4230117751948699</v>
      </c>
      <c r="K15" s="124">
        <v>1.7773509794207623</v>
      </c>
      <c r="L15" s="124">
        <v>12.962917843507244</v>
      </c>
      <c r="M15" s="124">
        <v>0.18124688172812595</v>
      </c>
      <c r="N15" s="124">
        <v>3.0152709345124391</v>
      </c>
      <c r="O15" s="124">
        <v>1.3690099444016728</v>
      </c>
      <c r="P15" s="124">
        <v>9.6373849818550497</v>
      </c>
      <c r="Q15" s="124">
        <v>4.573835178587192</v>
      </c>
      <c r="R15" s="124">
        <v>2.1778800231784645</v>
      </c>
      <c r="S15" s="124">
        <v>0.3919569024506101</v>
      </c>
      <c r="T15" s="124">
        <v>6.3853753526204198</v>
      </c>
      <c r="U15" s="124">
        <v>3.7221238169653716</v>
      </c>
      <c r="V15" s="124">
        <v>4.5969301496532911</v>
      </c>
      <c r="W15" s="124">
        <v>5.6822760818630638</v>
      </c>
      <c r="X15" s="124">
        <v>6.9187263334465881</v>
      </c>
      <c r="Y15" s="124">
        <v>8.3294741289487888</v>
      </c>
      <c r="Z15" s="124">
        <v>10.013381706638153</v>
      </c>
      <c r="AA15" s="124">
        <v>12.016368838819492</v>
      </c>
      <c r="AB15" s="124">
        <v>14.286907313785122</v>
      </c>
      <c r="AC15" s="124">
        <v>16.883530663676297</v>
      </c>
      <c r="AD15" s="124">
        <v>19.893582233285823</v>
      </c>
      <c r="AE15" s="124">
        <v>23.360394875438651</v>
      </c>
      <c r="AF15" s="124">
        <v>27.349408586437448</v>
      </c>
      <c r="AG15" s="124">
        <v>58.622616044727017</v>
      </c>
      <c r="AH15" s="124">
        <v>2.3948691412102523</v>
      </c>
      <c r="AI15" s="124">
        <v>1.8984860303129409</v>
      </c>
      <c r="AJ15" s="124">
        <v>1.4597970844921004</v>
      </c>
      <c r="AK15" s="124">
        <v>1.1241915330636383</v>
      </c>
      <c r="AL15" s="124">
        <v>0.90878644651445084</v>
      </c>
      <c r="AM15" s="124">
        <v>0.71626519668735944</v>
      </c>
      <c r="AN15" s="124">
        <v>0.53770741992951254</v>
      </c>
      <c r="AO15" s="124">
        <v>0.39240246151637265</v>
      </c>
      <c r="AP15" s="124">
        <v>0.30235366427430821</v>
      </c>
      <c r="AQ15" s="124">
        <v>0.21772803709625593</v>
      </c>
      <c r="AR15" s="124">
        <v>0.15543151820685919</v>
      </c>
    </row>
    <row r="16" spans="1:45" ht="15" thickBot="1">
      <c r="D16" s="49"/>
      <c r="E16" s="49"/>
      <c r="I16" s="192">
        <v>4000</v>
      </c>
      <c r="J16" s="124">
        <v>3.2470038394505627</v>
      </c>
      <c r="K16" s="124">
        <v>1.6893446885138639</v>
      </c>
      <c r="L16" s="124">
        <v>12.565712894191158</v>
      </c>
      <c r="M16" s="124">
        <v>0.16888674705531681</v>
      </c>
      <c r="N16" s="124">
        <v>2.8518089504423059</v>
      </c>
      <c r="O16" s="124">
        <v>1.2850426808543032</v>
      </c>
      <c r="P16" s="124">
        <v>9.2028551419720905</v>
      </c>
      <c r="Q16" s="124">
        <v>4.3366987339738072</v>
      </c>
      <c r="R16" s="124">
        <v>2.0554852362856959</v>
      </c>
      <c r="S16" s="124">
        <v>0.36412071201563051</v>
      </c>
      <c r="T16" s="124">
        <v>6.0873402534561425</v>
      </c>
      <c r="U16" s="124">
        <v>3.5344131701592749</v>
      </c>
      <c r="V16" s="124">
        <v>4.3569902801305904</v>
      </c>
      <c r="W16" s="124">
        <v>5.3953388299364757</v>
      </c>
      <c r="X16" s="124">
        <v>6.5953978742399197</v>
      </c>
      <c r="Y16" s="124">
        <v>7.9561933002546406</v>
      </c>
      <c r="Z16" s="124">
        <v>9.5610969384943196</v>
      </c>
      <c r="AA16" s="124">
        <v>11.489515135773084</v>
      </c>
      <c r="AB16" s="124">
        <v>13.692890843486861</v>
      </c>
      <c r="AC16" s="124">
        <v>16.198049807859892</v>
      </c>
      <c r="AD16" s="124">
        <v>19.099972957104484</v>
      </c>
      <c r="AE16" s="124">
        <v>22.447322173672106</v>
      </c>
      <c r="AF16" s="124">
        <v>26.301023073818079</v>
      </c>
      <c r="AG16" s="124">
        <v>56.597713547287427</v>
      </c>
      <c r="AH16" s="124">
        <v>2.2586033252555295</v>
      </c>
      <c r="AI16" s="124">
        <v>1.7895333906079267</v>
      </c>
      <c r="AJ16" s="124">
        <v>1.3598785128806739</v>
      </c>
      <c r="AK16" s="124">
        <v>1.0633847481548822</v>
      </c>
      <c r="AL16" s="124">
        <v>0.85980466289138402</v>
      </c>
      <c r="AM16" s="124">
        <v>0.66917778173758524</v>
      </c>
      <c r="AN16" s="124">
        <v>0.49621433563348005</v>
      </c>
      <c r="AO16" s="124">
        <v>0.37039352909534828</v>
      </c>
      <c r="AP16" s="124">
        <v>0.27861295345476511</v>
      </c>
      <c r="AQ16" s="124">
        <v>0.20033670746611831</v>
      </c>
      <c r="AR16" s="124">
        <v>0.14262142723123172</v>
      </c>
    </row>
    <row r="17" spans="4:44" ht="15" thickBot="1">
      <c r="D17" s="49"/>
      <c r="I17" s="192">
        <v>4100</v>
      </c>
      <c r="J17" s="124">
        <v>3.0612179833110966</v>
      </c>
      <c r="K17" s="124">
        <v>1.608223770867919</v>
      </c>
      <c r="L17" s="124">
        <v>12.175116926556623</v>
      </c>
      <c r="M17" s="124">
        <v>0.15752377017510014</v>
      </c>
      <c r="N17" s="124">
        <v>2.6927966994851893</v>
      </c>
      <c r="O17" s="124">
        <v>1.2041694737861797</v>
      </c>
      <c r="P17" s="124">
        <v>8.785132944877601</v>
      </c>
      <c r="Q17" s="124">
        <v>4.1107176295178895</v>
      </c>
      <c r="R17" s="124">
        <v>1.9366530516173759</v>
      </c>
      <c r="S17" s="124">
        <v>0.33753537583578025</v>
      </c>
      <c r="T17" s="124">
        <v>5.7949094523154079</v>
      </c>
      <c r="U17" s="124">
        <v>3.3553588207667353</v>
      </c>
      <c r="V17" s="124">
        <v>4.1316963260081545</v>
      </c>
      <c r="W17" s="124">
        <v>5.1177304869226461</v>
      </c>
      <c r="X17" s="124">
        <v>6.2819623836547862</v>
      </c>
      <c r="Y17" s="124">
        <v>7.5979387388124895</v>
      </c>
      <c r="Z17" s="124">
        <v>9.1301636579405709</v>
      </c>
      <c r="AA17" s="124">
        <v>10.979081002319356</v>
      </c>
      <c r="AB17" s="124">
        <v>13.117424936471764</v>
      </c>
      <c r="AC17" s="124">
        <v>15.537768805082123</v>
      </c>
      <c r="AD17" s="124">
        <v>18.333971522059446</v>
      </c>
      <c r="AE17" s="124">
        <v>21.566124356938744</v>
      </c>
      <c r="AF17" s="124">
        <v>25.286754888190789</v>
      </c>
      <c r="AG17" s="124">
        <v>54.640864743306039</v>
      </c>
      <c r="AH17" s="124">
        <v>2.1312474717172676</v>
      </c>
      <c r="AI17" s="124">
        <v>1.6798327758768981</v>
      </c>
      <c r="AJ17" s="124">
        <v>1.2709789794899926</v>
      </c>
      <c r="AK17" s="124">
        <v>1.0085178560300228</v>
      </c>
      <c r="AL17" s="124">
        <v>0.81124496865590134</v>
      </c>
      <c r="AM17" s="124">
        <v>0.62321374437845622</v>
      </c>
      <c r="AN17" s="124">
        <v>0.45214174447766858</v>
      </c>
      <c r="AO17" s="124">
        <v>0.34894097296729798</v>
      </c>
      <c r="AP17" s="124">
        <v>0.25672491160401384</v>
      </c>
      <c r="AQ17" s="124">
        <v>0.18421341632187052</v>
      </c>
      <c r="AR17" s="124">
        <v>0.13077249126329502</v>
      </c>
    </row>
    <row r="18" spans="4:44" ht="15" thickBot="1">
      <c r="D18" s="49"/>
      <c r="I18" s="192">
        <v>4200</v>
      </c>
      <c r="J18" s="124">
        <v>2.873779747151322</v>
      </c>
      <c r="K18" s="124">
        <v>1.5314107578394496</v>
      </c>
      <c r="L18" s="124">
        <v>11.779065853159917</v>
      </c>
      <c r="M18" s="124">
        <v>0.14690764950083957</v>
      </c>
      <c r="N18" s="124">
        <v>2.5398954901566473</v>
      </c>
      <c r="O18" s="124">
        <v>1.1272368970213329</v>
      </c>
      <c r="P18" s="124">
        <v>8.3873421547957321</v>
      </c>
      <c r="Q18" s="124">
        <v>3.8973763921706635</v>
      </c>
      <c r="R18" s="124">
        <v>1.8215064768105456</v>
      </c>
      <c r="S18" s="124">
        <v>0.31241585740124816</v>
      </c>
      <c r="T18" s="124">
        <v>5.5085721419723273</v>
      </c>
      <c r="U18" s="124">
        <v>3.1829668063026348</v>
      </c>
      <c r="V18" s="124">
        <v>3.9205586140301776</v>
      </c>
      <c r="W18" s="124">
        <v>4.8509788035448071</v>
      </c>
      <c r="X18" s="124">
        <v>5.977776417409375</v>
      </c>
      <c r="Y18" s="124">
        <v>7.2526145017328325</v>
      </c>
      <c r="Z18" s="124">
        <v>8.7201018628439328</v>
      </c>
      <c r="AA18" s="124">
        <v>10.486483702846854</v>
      </c>
      <c r="AB18" s="124">
        <v>12.558933541280636</v>
      </c>
      <c r="AC18" s="124">
        <v>14.901271585923119</v>
      </c>
      <c r="AD18" s="124">
        <v>17.595279620711921</v>
      </c>
      <c r="AE18" s="124">
        <v>20.715320947788385</v>
      </c>
      <c r="AF18" s="124">
        <v>24.306616437317658</v>
      </c>
      <c r="AG18" s="124">
        <v>52.750995082713288</v>
      </c>
      <c r="AH18" s="124">
        <v>2.0115487418133591</v>
      </c>
      <c r="AI18" s="124">
        <v>1.5681034327694552</v>
      </c>
      <c r="AJ18" s="124">
        <v>1.1929129560920642</v>
      </c>
      <c r="AK18" s="124">
        <v>0.95790647980875621</v>
      </c>
      <c r="AL18" s="124">
        <v>0.76354126163955061</v>
      </c>
      <c r="AM18" s="124">
        <v>0.57921985224396033</v>
      </c>
      <c r="AN18" s="124">
        <v>0.41843793415348379</v>
      </c>
      <c r="AO18" s="124">
        <v>0.32553834612351884</v>
      </c>
      <c r="AP18" s="124">
        <v>0.23648490638378283</v>
      </c>
      <c r="AQ18" s="124">
        <v>0.16927140370176322</v>
      </c>
      <c r="AR18" s="124">
        <v>0.11982105072330013</v>
      </c>
    </row>
    <row r="19" spans="4:44" ht="15" thickBot="1">
      <c r="D19" s="49"/>
      <c r="I19" s="192">
        <v>4300</v>
      </c>
      <c r="J19" s="124">
        <v>2.7096240048629263</v>
      </c>
      <c r="K19" s="124">
        <v>1.4570639489033239</v>
      </c>
      <c r="L19" s="124">
        <v>11.370101998072963</v>
      </c>
      <c r="M19" s="124">
        <v>0.13687241164683872</v>
      </c>
      <c r="N19" s="124">
        <v>2.3948691412102523</v>
      </c>
      <c r="O19" s="124">
        <v>1.0549409951098891</v>
      </c>
      <c r="P19" s="124">
        <v>8.0118390427314541</v>
      </c>
      <c r="Q19" s="124">
        <v>3.6970013130995283</v>
      </c>
      <c r="R19" s="124">
        <v>1.7111966605033835</v>
      </c>
      <c r="S19" s="124">
        <v>0.28899109627418368</v>
      </c>
      <c r="T19" s="124">
        <v>5.2315034023808629</v>
      </c>
      <c r="U19" s="124">
        <v>3.0152709345124391</v>
      </c>
      <c r="V19" s="124">
        <v>3.7221238169653716</v>
      </c>
      <c r="W19" s="124">
        <v>4.5969301496532911</v>
      </c>
      <c r="X19" s="124">
        <v>5.6822760818630638</v>
      </c>
      <c r="Y19" s="124">
        <v>6.9187263334465881</v>
      </c>
      <c r="Z19" s="124">
        <v>8.3294741289487888</v>
      </c>
      <c r="AA19" s="124">
        <v>10.013381706638153</v>
      </c>
      <c r="AB19" s="124">
        <v>12.016368838819492</v>
      </c>
      <c r="AC19" s="124">
        <v>14.286907313785122</v>
      </c>
      <c r="AD19" s="124">
        <v>16.883530663676297</v>
      </c>
      <c r="AE19" s="124">
        <v>19.893582233285823</v>
      </c>
      <c r="AF19" s="124">
        <v>23.360394875438651</v>
      </c>
      <c r="AG19" s="124">
        <v>50.869598488789109</v>
      </c>
      <c r="AH19" s="124">
        <v>1.8984860303129409</v>
      </c>
      <c r="AI19" s="124">
        <v>1.4597970844921004</v>
      </c>
      <c r="AJ19" s="124">
        <v>1.1241915330636383</v>
      </c>
      <c r="AK19" s="124">
        <v>0.90878644651445084</v>
      </c>
      <c r="AL19" s="124">
        <v>0.71626519668735944</v>
      </c>
      <c r="AM19" s="124">
        <v>0.53770741992951254</v>
      </c>
      <c r="AN19" s="124">
        <v>0.39240246151637265</v>
      </c>
      <c r="AO19" s="124">
        <v>0.30235366427430821</v>
      </c>
      <c r="AP19" s="124">
        <v>0.21772803709625593</v>
      </c>
      <c r="AQ19" s="124">
        <v>0.15543151820685919</v>
      </c>
      <c r="AR19" s="124">
        <v>0.1097065088583915</v>
      </c>
    </row>
    <row r="20" spans="4:44" ht="15" thickBot="1">
      <c r="D20" s="49"/>
      <c r="I20" s="192">
        <v>4400</v>
      </c>
      <c r="J20" s="124">
        <v>2.5758108352273199</v>
      </c>
      <c r="K20" s="124">
        <v>1.3842420235808488</v>
      </c>
      <c r="L20" s="124">
        <v>10.946315590860461</v>
      </c>
      <c r="M20" s="124">
        <v>0.12730712292448215</v>
      </c>
      <c r="N20" s="124">
        <v>2.2586033252555295</v>
      </c>
      <c r="O20" s="124">
        <v>0.9876394649406075</v>
      </c>
      <c r="P20" s="124">
        <v>7.6548369794848758</v>
      </c>
      <c r="Q20" s="124">
        <v>3.5076913587627443</v>
      </c>
      <c r="R20" s="124">
        <v>1.60694510299302</v>
      </c>
      <c r="S20" s="124">
        <v>0.26735527339460313</v>
      </c>
      <c r="T20" s="124">
        <v>4.9670845414944438</v>
      </c>
      <c r="U20" s="124">
        <v>2.8518089504423059</v>
      </c>
      <c r="V20" s="124">
        <v>3.5344131701592749</v>
      </c>
      <c r="W20" s="124">
        <v>4.3569902801305904</v>
      </c>
      <c r="X20" s="124">
        <v>5.3953388299364757</v>
      </c>
      <c r="Y20" s="124">
        <v>6.5953978742399197</v>
      </c>
      <c r="Z20" s="124">
        <v>7.9561933002546406</v>
      </c>
      <c r="AA20" s="124">
        <v>9.5610969384943196</v>
      </c>
      <c r="AB20" s="124">
        <v>11.489515135773084</v>
      </c>
      <c r="AC20" s="124">
        <v>13.692890843486861</v>
      </c>
      <c r="AD20" s="124">
        <v>16.198049807859892</v>
      </c>
      <c r="AE20" s="124">
        <v>19.099972957104484</v>
      </c>
      <c r="AF20" s="124">
        <v>22.447322173672106</v>
      </c>
      <c r="AG20" s="124">
        <v>48.9481843015799</v>
      </c>
      <c r="AH20" s="124">
        <v>1.7895333906079267</v>
      </c>
      <c r="AI20" s="124">
        <v>1.3598785128806739</v>
      </c>
      <c r="AJ20" s="124">
        <v>1.0633847481548822</v>
      </c>
      <c r="AK20" s="124">
        <v>0.85980466289138402</v>
      </c>
      <c r="AL20" s="124">
        <v>0.66917778173758524</v>
      </c>
      <c r="AM20" s="124">
        <v>0.49621433563348005</v>
      </c>
      <c r="AN20" s="124">
        <v>0.37039352909534828</v>
      </c>
      <c r="AO20" s="124">
        <v>0.27861295345476511</v>
      </c>
      <c r="AP20" s="124">
        <v>0.20033670746611831</v>
      </c>
      <c r="AQ20" s="124">
        <v>0.14262142723123172</v>
      </c>
      <c r="AR20" s="124">
        <v>0.10037178217317519</v>
      </c>
    </row>
    <row r="21" spans="4:44" ht="15" thickBot="1">
      <c r="D21" s="49"/>
      <c r="I21" s="192">
        <v>4500</v>
      </c>
      <c r="J21" s="124">
        <v>2.4636446101744438</v>
      </c>
      <c r="K21" s="124">
        <v>1.312410774815632</v>
      </c>
      <c r="L21" s="124">
        <v>10.506335067406603</v>
      </c>
      <c r="M21" s="124">
        <v>0.11814172641998769</v>
      </c>
      <c r="N21" s="124">
        <v>2.1312474717172676</v>
      </c>
      <c r="O21" s="124">
        <v>0.9250997185518437</v>
      </c>
      <c r="P21" s="124">
        <v>7.3142127930592764</v>
      </c>
      <c r="Q21" s="124">
        <v>3.3279097551275569</v>
      </c>
      <c r="R21" s="124">
        <v>1.5093477597805083</v>
      </c>
      <c r="S21" s="124">
        <v>0.24748927983073449</v>
      </c>
      <c r="T21" s="124">
        <v>4.7170764934502589</v>
      </c>
      <c r="U21" s="124">
        <v>2.6927966994851893</v>
      </c>
      <c r="V21" s="124">
        <v>3.3553588207667353</v>
      </c>
      <c r="W21" s="124">
        <v>4.1316963260081545</v>
      </c>
      <c r="X21" s="124">
        <v>5.1177304869226461</v>
      </c>
      <c r="Y21" s="124">
        <v>6.2819623836547862</v>
      </c>
      <c r="Z21" s="124">
        <v>7.5979387388124895</v>
      </c>
      <c r="AA21" s="124">
        <v>9.1301636579405709</v>
      </c>
      <c r="AB21" s="124">
        <v>10.979081002319356</v>
      </c>
      <c r="AC21" s="124">
        <v>13.117424936471764</v>
      </c>
      <c r="AD21" s="124">
        <v>15.537768805082123</v>
      </c>
      <c r="AE21" s="124">
        <v>18.333971522059446</v>
      </c>
      <c r="AF21" s="124">
        <v>21.566124356938744</v>
      </c>
      <c r="AG21" s="124">
        <v>47.025752139373864</v>
      </c>
      <c r="AH21" s="124">
        <v>1.6798327758768981</v>
      </c>
      <c r="AI21" s="124">
        <v>1.2709789794899926</v>
      </c>
      <c r="AJ21" s="124">
        <v>1.0085178560300228</v>
      </c>
      <c r="AK21" s="124">
        <v>0.81124496865590134</v>
      </c>
      <c r="AL21" s="124">
        <v>0.62321374437845622</v>
      </c>
      <c r="AM21" s="124">
        <v>0.45214174447766858</v>
      </c>
      <c r="AN21" s="124">
        <v>0.34894097296729798</v>
      </c>
      <c r="AO21" s="124">
        <v>0.25672491160401384</v>
      </c>
      <c r="AP21" s="124">
        <v>0.18421341632187052</v>
      </c>
      <c r="AQ21" s="124">
        <v>0.13077249126329502</v>
      </c>
      <c r="AR21" s="124">
        <v>9.1763334263452012E-2</v>
      </c>
    </row>
    <row r="22" spans="4:44" ht="15" thickBot="1">
      <c r="I22" s="192">
        <v>4600</v>
      </c>
      <c r="J22" s="124">
        <v>2.366891833253316</v>
      </c>
      <c r="K22" s="124">
        <v>1.2412480976075244</v>
      </c>
      <c r="L22" s="124">
        <v>10.063474945920248</v>
      </c>
      <c r="M22" s="124">
        <v>0.10926688145334099</v>
      </c>
      <c r="N22" s="124">
        <v>2.0115487418133591</v>
      </c>
      <c r="O22" s="124">
        <v>0.86672618509566157</v>
      </c>
      <c r="P22" s="124">
        <v>6.9856053943664804</v>
      </c>
      <c r="Q22" s="124">
        <v>3.15364101840425</v>
      </c>
      <c r="R22" s="124">
        <v>1.4184757742199778</v>
      </c>
      <c r="S22" s="124">
        <v>0.22916476208737932</v>
      </c>
      <c r="T22" s="124">
        <v>4.4818835402032215</v>
      </c>
      <c r="U22" s="124">
        <v>2.5398954901566473</v>
      </c>
      <c r="V22" s="124">
        <v>3.1829668063026348</v>
      </c>
      <c r="W22" s="124">
        <v>3.9205586140301776</v>
      </c>
      <c r="X22" s="124">
        <v>4.8509788035448071</v>
      </c>
      <c r="Y22" s="124">
        <v>5.977776417409375</v>
      </c>
      <c r="Z22" s="124">
        <v>7.2526145017328325</v>
      </c>
      <c r="AA22" s="124">
        <v>8.7201018628439328</v>
      </c>
      <c r="AB22" s="124">
        <v>10.486483702846854</v>
      </c>
      <c r="AC22" s="124">
        <v>12.558933541280636</v>
      </c>
      <c r="AD22" s="124">
        <v>14.901271585923119</v>
      </c>
      <c r="AE22" s="124">
        <v>17.595279620711921</v>
      </c>
      <c r="AF22" s="124">
        <v>20.715320947788385</v>
      </c>
      <c r="AG22" s="124">
        <v>45.167328555774681</v>
      </c>
      <c r="AH22" s="124">
        <v>1.5681034327694552</v>
      </c>
      <c r="AI22" s="124">
        <v>1.1929129560920642</v>
      </c>
      <c r="AJ22" s="124">
        <v>0.95790647980875621</v>
      </c>
      <c r="AK22" s="124">
        <v>0.76354126163955061</v>
      </c>
      <c r="AL22" s="124">
        <v>0.57921985224396033</v>
      </c>
      <c r="AM22" s="124">
        <v>0.41843793415348379</v>
      </c>
      <c r="AN22" s="124">
        <v>0.32553834612351884</v>
      </c>
      <c r="AO22" s="124">
        <v>0.23648490638378283</v>
      </c>
      <c r="AP22" s="124">
        <v>0.16927140370176322</v>
      </c>
      <c r="AQ22" s="124">
        <v>0.11982105072330013</v>
      </c>
      <c r="AR22" s="124">
        <v>8.3830966498902482E-2</v>
      </c>
    </row>
    <row r="23" spans="4:44" ht="15" thickBot="1">
      <c r="I23" s="192">
        <v>4700</v>
      </c>
      <c r="J23" s="124">
        <v>2.2783751356769257</v>
      </c>
      <c r="K23" s="124">
        <v>1.1704465338453884</v>
      </c>
      <c r="L23" s="124">
        <v>9.6309465193592256</v>
      </c>
      <c r="M23" s="124">
        <v>0.10067802003623483</v>
      </c>
      <c r="N23" s="124">
        <v>1.8984860303129409</v>
      </c>
      <c r="O23" s="124">
        <v>0.81187810061943422</v>
      </c>
      <c r="P23" s="124">
        <v>6.6520371477681843</v>
      </c>
      <c r="Q23" s="124">
        <v>2.9769202642302779</v>
      </c>
      <c r="R23" s="124">
        <v>1.333407778668481</v>
      </c>
      <c r="S23" s="124">
        <v>0.21219028690850139</v>
      </c>
      <c r="T23" s="124">
        <v>4.2592906354349873</v>
      </c>
      <c r="U23" s="124">
        <v>2.3948691412102523</v>
      </c>
      <c r="V23" s="124">
        <v>3.0152709345124391</v>
      </c>
      <c r="W23" s="124">
        <v>3.7221238169653716</v>
      </c>
      <c r="X23" s="124">
        <v>4.5969301496532911</v>
      </c>
      <c r="Y23" s="124">
        <v>5.6822760818630638</v>
      </c>
      <c r="Z23" s="124">
        <v>6.9187263334465881</v>
      </c>
      <c r="AA23" s="124">
        <v>8.3294741289487888</v>
      </c>
      <c r="AB23" s="124">
        <v>10.013381706638153</v>
      </c>
      <c r="AC23" s="124">
        <v>12.016368838819492</v>
      </c>
      <c r="AD23" s="124">
        <v>14.286907313785122</v>
      </c>
      <c r="AE23" s="124">
        <v>16.883530663676297</v>
      </c>
      <c r="AF23" s="124">
        <v>19.893582233285823</v>
      </c>
      <c r="AG23" s="124">
        <v>43.406480623417828</v>
      </c>
      <c r="AH23" s="124">
        <v>1.4597970844921004</v>
      </c>
      <c r="AI23" s="124">
        <v>1.1241915330636383</v>
      </c>
      <c r="AJ23" s="124">
        <v>0.90878644651445084</v>
      </c>
      <c r="AK23" s="124">
        <v>0.71626519668735944</v>
      </c>
      <c r="AL23" s="124">
        <v>0.53770741992951254</v>
      </c>
      <c r="AM23" s="124">
        <v>0.39240246151637265</v>
      </c>
      <c r="AN23" s="124">
        <v>0.30235366427430821</v>
      </c>
      <c r="AO23" s="124">
        <v>0.21772803709625593</v>
      </c>
      <c r="AP23" s="124">
        <v>0.15543151820685919</v>
      </c>
      <c r="AQ23" s="124">
        <v>0.1097065088583915</v>
      </c>
      <c r="AR23" s="124">
        <v>7.6527042276302609E-2</v>
      </c>
    </row>
    <row r="24" spans="4:44" ht="15" thickBot="1">
      <c r="I24" s="192">
        <v>4800</v>
      </c>
      <c r="J24" s="124">
        <v>2.1949742258728033</v>
      </c>
      <c r="K24" s="124">
        <v>1.0998657146862389</v>
      </c>
      <c r="L24" s="124">
        <v>9.225009724255127</v>
      </c>
      <c r="M24" s="124">
        <v>9.2513642830487255E-2</v>
      </c>
      <c r="N24" s="124">
        <v>1.7895333906079267</v>
      </c>
      <c r="O24" s="124">
        <v>0.75887898828662559</v>
      </c>
      <c r="P24" s="124">
        <v>6.3018454788526217</v>
      </c>
      <c r="Q24" s="124">
        <v>2.7956572495928684</v>
      </c>
      <c r="R24" s="124">
        <v>1.2533880862863591</v>
      </c>
      <c r="S24" s="124">
        <v>0.19617749676437604</v>
      </c>
      <c r="T24" s="124">
        <v>4.0475114826699663</v>
      </c>
      <c r="U24" s="124">
        <v>2.2586033252555295</v>
      </c>
      <c r="V24" s="124">
        <v>2.8518089504423059</v>
      </c>
      <c r="W24" s="124">
        <v>3.5344131701592749</v>
      </c>
      <c r="X24" s="124">
        <v>4.3569902801305904</v>
      </c>
      <c r="Y24" s="124">
        <v>5.3953388299364757</v>
      </c>
      <c r="Z24" s="124">
        <v>6.5953978742399197</v>
      </c>
      <c r="AA24" s="124">
        <v>7.9561933002546406</v>
      </c>
      <c r="AB24" s="124">
        <v>9.5610969384943196</v>
      </c>
      <c r="AC24" s="124">
        <v>11.489515135773084</v>
      </c>
      <c r="AD24" s="124">
        <v>13.692890843486861</v>
      </c>
      <c r="AE24" s="124">
        <v>16.198049807859892</v>
      </c>
      <c r="AF24" s="124">
        <v>19.099972957104484</v>
      </c>
      <c r="AG24" s="124">
        <v>41.733258793091629</v>
      </c>
      <c r="AH24" s="124">
        <v>1.3598785128806739</v>
      </c>
      <c r="AI24" s="124">
        <v>1.0633847481548822</v>
      </c>
      <c r="AJ24" s="124">
        <v>0.85980466289138402</v>
      </c>
      <c r="AK24" s="124">
        <v>0.66917778173758524</v>
      </c>
      <c r="AL24" s="124">
        <v>0.49621433563348005</v>
      </c>
      <c r="AM24" s="124">
        <v>0.37039352909534828</v>
      </c>
      <c r="AN24" s="124">
        <v>0.27861295345476511</v>
      </c>
      <c r="AO24" s="124">
        <v>0.20033670746611831</v>
      </c>
      <c r="AP24" s="124">
        <v>0.14262142723123172</v>
      </c>
      <c r="AQ24" s="124">
        <v>0.10037178217317519</v>
      </c>
      <c r="AR24" s="124">
        <v>6.9807059321933818E-2</v>
      </c>
    </row>
    <row r="25" spans="4:44" ht="15" thickBot="1">
      <c r="I25" s="192">
        <v>4900</v>
      </c>
      <c r="J25" s="124">
        <v>2.1143051928137737</v>
      </c>
      <c r="K25" s="124">
        <v>1.0317236044339815</v>
      </c>
      <c r="L25" s="124">
        <v>8.8582524591800809</v>
      </c>
      <c r="M25" s="124">
        <v>8.4924652498291509E-2</v>
      </c>
      <c r="N25" s="124">
        <v>1.6798327758768981</v>
      </c>
      <c r="O25" s="124">
        <v>0.70564023733320513</v>
      </c>
      <c r="P25" s="124">
        <v>5.9530939648203924</v>
      </c>
      <c r="Q25" s="124">
        <v>2.6189398469750915</v>
      </c>
      <c r="R25" s="124">
        <v>1.1766251500813638</v>
      </c>
      <c r="S25" s="124">
        <v>0.18046479540625349</v>
      </c>
      <c r="T25" s="124">
        <v>3.8418052564095975</v>
      </c>
      <c r="U25" s="124">
        <v>2.1312474717172676</v>
      </c>
      <c r="V25" s="124">
        <v>2.6927966994851893</v>
      </c>
      <c r="W25" s="124">
        <v>3.3553588207667353</v>
      </c>
      <c r="X25" s="124">
        <v>4.1316963260081545</v>
      </c>
      <c r="Y25" s="124">
        <v>5.1177304869226461</v>
      </c>
      <c r="Z25" s="124">
        <v>6.2819623836547862</v>
      </c>
      <c r="AA25" s="124">
        <v>7.5979387388124895</v>
      </c>
      <c r="AB25" s="124">
        <v>9.1301636579405709</v>
      </c>
      <c r="AC25" s="124">
        <v>10.979081002319356</v>
      </c>
      <c r="AD25" s="124">
        <v>13.117424936471764</v>
      </c>
      <c r="AE25" s="124">
        <v>15.537768805082123</v>
      </c>
      <c r="AF25" s="124">
        <v>18.333971522059446</v>
      </c>
      <c r="AG25" s="124">
        <v>40.13298975321004</v>
      </c>
      <c r="AH25" s="124">
        <v>1.2709789794899926</v>
      </c>
      <c r="AI25" s="124">
        <v>1.0085178560300228</v>
      </c>
      <c r="AJ25" s="124">
        <v>0.81124496865590134</v>
      </c>
      <c r="AK25" s="124">
        <v>0.62321374437845622</v>
      </c>
      <c r="AL25" s="124">
        <v>0.45214174447766858</v>
      </c>
      <c r="AM25" s="124">
        <v>0.34894097296729798</v>
      </c>
      <c r="AN25" s="124">
        <v>0.25672491160401384</v>
      </c>
      <c r="AO25" s="124">
        <v>0.18421341632187052</v>
      </c>
      <c r="AP25" s="124">
        <v>0.13077249126329502</v>
      </c>
      <c r="AQ25" s="124">
        <v>9.1763334263452012E-2</v>
      </c>
      <c r="AR25" s="124">
        <v>6.3629061237396922E-2</v>
      </c>
    </row>
    <row r="26" spans="4:44" ht="15" thickBot="1">
      <c r="I26" s="192">
        <v>5000</v>
      </c>
      <c r="J26" s="124">
        <v>2.0339183945347328</v>
      </c>
      <c r="K26" s="124">
        <v>0.96788627765908686</v>
      </c>
      <c r="L26" s="124">
        <v>8.525781937373111</v>
      </c>
      <c r="M26" s="124">
        <v>7.8077590245406323E-2</v>
      </c>
      <c r="N26" s="124">
        <v>1.5681034327694552</v>
      </c>
      <c r="O26" s="124">
        <v>0.65259820675644087</v>
      </c>
      <c r="P26" s="124">
        <v>5.6241400399561403</v>
      </c>
      <c r="Q26" s="124">
        <v>2.4550818439504996</v>
      </c>
      <c r="R26" s="124">
        <v>1.0997571250324003</v>
      </c>
      <c r="S26" s="124">
        <v>0.16486682324320495</v>
      </c>
      <c r="T26" s="124">
        <v>3.6326748164676754</v>
      </c>
      <c r="U26" s="124">
        <v>2.0115487418133591</v>
      </c>
      <c r="V26" s="124">
        <v>2.5398954901566473</v>
      </c>
      <c r="W26" s="124">
        <v>3.1829668063026348</v>
      </c>
      <c r="X26" s="124">
        <v>3.9205586140301776</v>
      </c>
      <c r="Y26" s="124">
        <v>4.8509788035448071</v>
      </c>
      <c r="Z26" s="124">
        <v>5.977776417409375</v>
      </c>
      <c r="AA26" s="124">
        <v>7.2526145017328325</v>
      </c>
      <c r="AB26" s="124">
        <v>8.7201018628439328</v>
      </c>
      <c r="AC26" s="124">
        <v>10.486483702846854</v>
      </c>
      <c r="AD26" s="124">
        <v>12.558933541280636</v>
      </c>
      <c r="AE26" s="124">
        <v>14.901271585923119</v>
      </c>
      <c r="AF26" s="124">
        <v>17.595279620711921</v>
      </c>
      <c r="AG26" s="124">
        <v>38.599996452571617</v>
      </c>
      <c r="AH26" s="124">
        <v>1.1929129560920642</v>
      </c>
      <c r="AI26" s="124">
        <v>0.95790647980875621</v>
      </c>
      <c r="AJ26" s="124">
        <v>0.76354126163955061</v>
      </c>
      <c r="AK26" s="124">
        <v>0.57921985224396033</v>
      </c>
      <c r="AL26" s="124">
        <v>0.41843793415348379</v>
      </c>
      <c r="AM26" s="124">
        <v>0.32553834612351884</v>
      </c>
      <c r="AN26" s="124">
        <v>0.23648490638378283</v>
      </c>
      <c r="AO26" s="124">
        <v>0.16927140370176322</v>
      </c>
      <c r="AP26" s="124">
        <v>0.11982105072330013</v>
      </c>
      <c r="AQ26" s="124">
        <v>8.3830966498902482E-2</v>
      </c>
      <c r="AR26" s="124">
        <v>5.7953805633936442E-2</v>
      </c>
    </row>
    <row r="27" spans="4:44" ht="15" thickBot="1">
      <c r="I27" s="192">
        <v>5100</v>
      </c>
      <c r="J27" s="124">
        <v>1.9480688701368556</v>
      </c>
      <c r="K27" s="124">
        <v>0.91004202883877261</v>
      </c>
      <c r="L27" s="124">
        <v>8.2202914074533133</v>
      </c>
      <c r="M27" s="124">
        <v>7.1982137285321005E-2</v>
      </c>
      <c r="N27" s="124">
        <v>1.4597970844921004</v>
      </c>
      <c r="O27" s="124">
        <v>0.60224969220680824</v>
      </c>
      <c r="P27" s="124">
        <v>5.326798917050418</v>
      </c>
      <c r="Q27" s="124">
        <v>2.3085676824841763</v>
      </c>
      <c r="R27" s="124">
        <v>1.0218913134928314</v>
      </c>
      <c r="S27" s="124">
        <v>0.15005839174551483</v>
      </c>
      <c r="T27" s="124">
        <v>3.4176231465636158</v>
      </c>
      <c r="U27" s="124">
        <v>1.8984860303129409</v>
      </c>
      <c r="V27" s="124">
        <v>2.3948691412102523</v>
      </c>
      <c r="W27" s="124">
        <v>3.0152709345124391</v>
      </c>
      <c r="X27" s="124">
        <v>3.7221238169653716</v>
      </c>
      <c r="Y27" s="124">
        <v>4.5969301496532911</v>
      </c>
      <c r="Z27" s="124">
        <v>5.6822760818630638</v>
      </c>
      <c r="AA27" s="124">
        <v>6.9187263334465881</v>
      </c>
      <c r="AB27" s="124">
        <v>8.3294741289487888</v>
      </c>
      <c r="AC27" s="124">
        <v>10.013381706638153</v>
      </c>
      <c r="AD27" s="124">
        <v>12.016368838819492</v>
      </c>
      <c r="AE27" s="124">
        <v>14.286907313785122</v>
      </c>
      <c r="AF27" s="124">
        <v>16.883530663676297</v>
      </c>
      <c r="AG27" s="124">
        <v>37.136508100982518</v>
      </c>
      <c r="AH27" s="124">
        <v>1.1241915330636383</v>
      </c>
      <c r="AI27" s="124">
        <v>0.90878644651445084</v>
      </c>
      <c r="AJ27" s="124">
        <v>0.71626519668735944</v>
      </c>
      <c r="AK27" s="124">
        <v>0.53770741992951254</v>
      </c>
      <c r="AL27" s="124">
        <v>0.39240246151637265</v>
      </c>
      <c r="AM27" s="124">
        <v>0.30235366427430821</v>
      </c>
      <c r="AN27" s="124">
        <v>0.21772803709625593</v>
      </c>
      <c r="AO27" s="124">
        <v>0.15543151820685919</v>
      </c>
      <c r="AP27" s="124">
        <v>0.1097065088583915</v>
      </c>
      <c r="AQ27" s="124">
        <v>7.6527042276302609E-2</v>
      </c>
      <c r="AR27" s="124">
        <v>5.274450467191906E-2</v>
      </c>
    </row>
    <row r="28" spans="4:44" ht="15" thickBot="1">
      <c r="I28" s="192">
        <v>5200</v>
      </c>
      <c r="J28" s="124">
        <v>1.8562008187115986</v>
      </c>
      <c r="K28" s="124">
        <v>0.85859235211635798</v>
      </c>
      <c r="L28" s="124">
        <v>7.923663059720198</v>
      </c>
      <c r="M28" s="124">
        <v>6.6507677459571965E-2</v>
      </c>
      <c r="N28" s="124">
        <v>1.3598785128806739</v>
      </c>
      <c r="O28" s="124">
        <v>0.55660505982867692</v>
      </c>
      <c r="P28" s="124">
        <v>5.0625956828850356</v>
      </c>
      <c r="Q28" s="124">
        <v>2.1792119650234572</v>
      </c>
      <c r="R28" s="124">
        <v>0.94674252069086962</v>
      </c>
      <c r="S28" s="124">
        <v>0.13664381263475853</v>
      </c>
      <c r="T28" s="124">
        <v>3.2075265868928806</v>
      </c>
      <c r="U28" s="124">
        <v>1.7895333906079267</v>
      </c>
      <c r="V28" s="124">
        <v>2.2586033252555295</v>
      </c>
      <c r="W28" s="124">
        <v>2.8518089504423059</v>
      </c>
      <c r="X28" s="124">
        <v>3.5344131701592749</v>
      </c>
      <c r="Y28" s="124">
        <v>4.3569902801305904</v>
      </c>
      <c r="Z28" s="124">
        <v>5.3953388299364757</v>
      </c>
      <c r="AA28" s="124">
        <v>6.5953978742399197</v>
      </c>
      <c r="AB28" s="124">
        <v>7.9561933002546406</v>
      </c>
      <c r="AC28" s="124">
        <v>9.5610969384943196</v>
      </c>
      <c r="AD28" s="124">
        <v>11.489515135773084</v>
      </c>
      <c r="AE28" s="124">
        <v>13.692890843486861</v>
      </c>
      <c r="AF28" s="124">
        <v>16.198049807859892</v>
      </c>
      <c r="AG28" s="124">
        <v>35.742698586378751</v>
      </c>
      <c r="AH28" s="124">
        <v>1.0633847481548822</v>
      </c>
      <c r="AI28" s="124">
        <v>0.85980466289138402</v>
      </c>
      <c r="AJ28" s="124">
        <v>0.66917778173758524</v>
      </c>
      <c r="AK28" s="124">
        <v>0.49621433563348005</v>
      </c>
      <c r="AL28" s="124">
        <v>0.37039352909534828</v>
      </c>
      <c r="AM28" s="124">
        <v>0.27861295345476511</v>
      </c>
      <c r="AN28" s="124">
        <v>0.20033670746611831</v>
      </c>
      <c r="AO28" s="124">
        <v>0.14262142723123172</v>
      </c>
      <c r="AP28" s="124">
        <v>0.10037178217317519</v>
      </c>
      <c r="AQ28" s="124">
        <v>6.9807059321933818E-2</v>
      </c>
      <c r="AR28" s="124">
        <v>4.7966700946095925E-2</v>
      </c>
    </row>
    <row r="29" spans="4:44" ht="15" thickBot="1">
      <c r="I29" s="192">
        <v>5300</v>
      </c>
      <c r="J29" s="124">
        <v>1.7630268659276194</v>
      </c>
      <c r="K29" s="124">
        <v>0.81165567518303483</v>
      </c>
      <c r="L29" s="124">
        <v>7.6262741090420061</v>
      </c>
      <c r="M29" s="124">
        <v>6.1495682564929703E-2</v>
      </c>
      <c r="N29" s="124">
        <v>1.2709789794899926</v>
      </c>
      <c r="O29" s="124">
        <v>0.51646075210630205</v>
      </c>
      <c r="P29" s="124">
        <v>4.8267864192082675</v>
      </c>
      <c r="Q29" s="124">
        <v>2.0646625469449043</v>
      </c>
      <c r="R29" s="124">
        <v>0.87768190924345091</v>
      </c>
      <c r="S29" s="124">
        <v>0.12491796499031679</v>
      </c>
      <c r="T29" s="124">
        <v>3.0123531139753519</v>
      </c>
      <c r="U29" s="124">
        <v>1.6798327758768981</v>
      </c>
      <c r="V29" s="124">
        <v>2.1312474717172676</v>
      </c>
      <c r="W29" s="124">
        <v>2.6927966994851893</v>
      </c>
      <c r="X29" s="124">
        <v>3.3553588207667353</v>
      </c>
      <c r="Y29" s="124">
        <v>4.1316963260081545</v>
      </c>
      <c r="Z29" s="124">
        <v>5.1177304869226461</v>
      </c>
      <c r="AA29" s="124">
        <v>6.2819623836547862</v>
      </c>
      <c r="AB29" s="124">
        <v>7.5979387388124895</v>
      </c>
      <c r="AC29" s="124">
        <v>9.1301636579405709</v>
      </c>
      <c r="AD29" s="124">
        <v>10.979081002319356</v>
      </c>
      <c r="AE29" s="124">
        <v>13.117424936471764</v>
      </c>
      <c r="AF29" s="124">
        <v>15.537768805082123</v>
      </c>
      <c r="AG29" s="124">
        <v>34.410653421537432</v>
      </c>
      <c r="AH29" s="124">
        <v>1.0085178560300228</v>
      </c>
      <c r="AI29" s="124">
        <v>0.81124496865590134</v>
      </c>
      <c r="AJ29" s="124">
        <v>0.62321374437845622</v>
      </c>
      <c r="AK29" s="124">
        <v>0.45214174447766858</v>
      </c>
      <c r="AL29" s="124">
        <v>0.34894097296729798</v>
      </c>
      <c r="AM29" s="124">
        <v>0.25672491160401384</v>
      </c>
      <c r="AN29" s="124">
        <v>0.18421341632187052</v>
      </c>
      <c r="AO29" s="124">
        <v>0.13077249126329502</v>
      </c>
      <c r="AP29" s="124">
        <v>9.1763334263452012E-2</v>
      </c>
      <c r="AQ29" s="124">
        <v>6.3629061237396922E-2</v>
      </c>
      <c r="AR29" s="124">
        <v>4.3588148934922022E-2</v>
      </c>
    </row>
    <row r="30" spans="4:44" ht="15" thickBot="1">
      <c r="I30" s="192">
        <v>5400</v>
      </c>
      <c r="J30" s="124">
        <v>1.6698395100843264</v>
      </c>
      <c r="K30" s="124">
        <v>0.76754450228463389</v>
      </c>
      <c r="L30" s="124">
        <v>7.3211123150912112</v>
      </c>
      <c r="M30" s="124">
        <v>5.6808193791418923E-2</v>
      </c>
      <c r="N30" s="124">
        <v>1.1929129560920642</v>
      </c>
      <c r="O30" s="124">
        <v>0.48145415014697379</v>
      </c>
      <c r="P30" s="124">
        <v>4.6160480775240913</v>
      </c>
      <c r="Q30" s="124">
        <v>1.9626508520536357</v>
      </c>
      <c r="R30" s="124">
        <v>0.81646986088589646</v>
      </c>
      <c r="S30" s="124">
        <v>0.11481580972137356</v>
      </c>
      <c r="T30" s="124">
        <v>2.8375120127819828</v>
      </c>
      <c r="U30" s="124">
        <v>1.5681034327694552</v>
      </c>
      <c r="V30" s="124">
        <v>2.0115487418133591</v>
      </c>
      <c r="W30" s="124">
        <v>2.5398954901566473</v>
      </c>
      <c r="X30" s="124">
        <v>3.1829668063026348</v>
      </c>
      <c r="Y30" s="124">
        <v>3.9205586140301776</v>
      </c>
      <c r="Z30" s="124">
        <v>4.8509788035448071</v>
      </c>
      <c r="AA30" s="124">
        <v>5.977776417409375</v>
      </c>
      <c r="AB30" s="124">
        <v>7.2526145017328325</v>
      </c>
      <c r="AC30" s="124">
        <v>8.7201018628439328</v>
      </c>
      <c r="AD30" s="124">
        <v>10.486483702846854</v>
      </c>
      <c r="AE30" s="124">
        <v>12.558933541280636</v>
      </c>
      <c r="AF30" s="124">
        <v>14.901271585923119</v>
      </c>
      <c r="AG30" s="124">
        <v>33.131371771288777</v>
      </c>
      <c r="AH30" s="124">
        <v>0.95790647980875621</v>
      </c>
      <c r="AI30" s="124">
        <v>0.76354126163955061</v>
      </c>
      <c r="AJ30" s="124">
        <v>0.57921985224396033</v>
      </c>
      <c r="AK30" s="124">
        <v>0.41843793415348379</v>
      </c>
      <c r="AL30" s="124">
        <v>0.32553834612351884</v>
      </c>
      <c r="AM30" s="124">
        <v>0.23648490638378283</v>
      </c>
      <c r="AN30" s="124">
        <v>0.16927140370176322</v>
      </c>
      <c r="AO30" s="124">
        <v>0.11982105072330013</v>
      </c>
      <c r="AP30" s="124">
        <v>8.3830966498902482E-2</v>
      </c>
      <c r="AQ30" s="124">
        <v>5.7953805633936442E-2</v>
      </c>
      <c r="AR30" s="124">
        <v>3.9578700718728752E-2</v>
      </c>
    </row>
    <row r="31" spans="4:44" ht="15" thickBot="1">
      <c r="I31" s="192">
        <v>5500</v>
      </c>
      <c r="J31" s="124">
        <v>1.5745912939265776</v>
      </c>
      <c r="K31" s="124">
        <v>0.72468343516425637</v>
      </c>
      <c r="L31" s="124">
        <v>6.9938849597456771</v>
      </c>
      <c r="M31" s="124">
        <v>5.2369226301207189E-2</v>
      </c>
      <c r="N31" s="124">
        <v>1.1241915330636383</v>
      </c>
      <c r="O31" s="124">
        <v>0.45089945259170805</v>
      </c>
      <c r="P31" s="124">
        <v>4.4234088139563568</v>
      </c>
      <c r="Q31" s="124">
        <v>1.8699864061865559</v>
      </c>
      <c r="R31" s="124">
        <v>0.76293757549446584</v>
      </c>
      <c r="S31" s="124">
        <v>0.10610779506900073</v>
      </c>
      <c r="T31" s="124">
        <v>2.6828313847817009</v>
      </c>
      <c r="U31" s="124">
        <v>1.4597970844921004</v>
      </c>
      <c r="V31" s="124">
        <v>1.8984860303129409</v>
      </c>
      <c r="W31" s="124">
        <v>2.3948691412102523</v>
      </c>
      <c r="X31" s="124">
        <v>3.0152709345124391</v>
      </c>
      <c r="Y31" s="124">
        <v>3.7221238169653716</v>
      </c>
      <c r="Z31" s="124">
        <v>4.5969301496532911</v>
      </c>
      <c r="AA31" s="124">
        <v>5.6822760818630638</v>
      </c>
      <c r="AB31" s="124">
        <v>6.9187263334465881</v>
      </c>
      <c r="AC31" s="124">
        <v>8.3294741289487888</v>
      </c>
      <c r="AD31" s="124">
        <v>10.013381706638153</v>
      </c>
      <c r="AE31" s="124">
        <v>12.016368838819492</v>
      </c>
      <c r="AF31" s="124">
        <v>14.286907313785122</v>
      </c>
      <c r="AG31" s="124">
        <v>31.89782690170092</v>
      </c>
      <c r="AH31" s="124">
        <v>0.90878644651445084</v>
      </c>
      <c r="AI31" s="124">
        <v>0.71626519668735944</v>
      </c>
      <c r="AJ31" s="124">
        <v>0.53770741992951254</v>
      </c>
      <c r="AK31" s="124">
        <v>0.39240246151637265</v>
      </c>
      <c r="AL31" s="124">
        <v>0.30235366427430821</v>
      </c>
      <c r="AM31" s="124">
        <v>0.21772803709625593</v>
      </c>
      <c r="AN31" s="124">
        <v>0.15543151820685919</v>
      </c>
      <c r="AO31" s="124">
        <v>0.1097065088583915</v>
      </c>
      <c r="AP31" s="124">
        <v>7.6527042276302609E-2</v>
      </c>
      <c r="AQ31" s="124">
        <v>5.274450467191906E-2</v>
      </c>
      <c r="AR31" s="124">
        <v>3.5910195481398365E-2</v>
      </c>
    </row>
    <row r="32" spans="4:44" ht="15" thickBot="1">
      <c r="I32" s="192">
        <v>5600</v>
      </c>
      <c r="J32" s="124">
        <v>1.4777409370788774</v>
      </c>
      <c r="K32" s="124">
        <v>0.68237937063826504</v>
      </c>
      <c r="L32" s="124">
        <v>6.6428818038475708</v>
      </c>
      <c r="M32" s="124">
        <v>4.8009721820609155E-2</v>
      </c>
      <c r="N32" s="124">
        <v>1.0633847481548822</v>
      </c>
      <c r="O32" s="124">
        <v>0.42396552015510053</v>
      </c>
      <c r="P32" s="124">
        <v>4.2452164860691202</v>
      </c>
      <c r="Q32" s="124">
        <v>1.7839445892762771</v>
      </c>
      <c r="R32" s="124">
        <v>0.71602560886331901</v>
      </c>
      <c r="S32" s="124">
        <v>9.8577007539981748E-2</v>
      </c>
      <c r="T32" s="124">
        <v>2.5455474962558307</v>
      </c>
      <c r="U32" s="124">
        <v>1.3598785128806739</v>
      </c>
      <c r="V32" s="124">
        <v>1.7895333906079267</v>
      </c>
      <c r="W32" s="124">
        <v>2.2586033252555295</v>
      </c>
      <c r="X32" s="124">
        <v>2.8518089504423059</v>
      </c>
      <c r="Y32" s="124">
        <v>3.5344131701592749</v>
      </c>
      <c r="Z32" s="124">
        <v>4.3569902801305904</v>
      </c>
      <c r="AA32" s="124">
        <v>5.3953388299364757</v>
      </c>
      <c r="AB32" s="124">
        <v>6.5953978742399197</v>
      </c>
      <c r="AC32" s="124">
        <v>7.9561933002546406</v>
      </c>
      <c r="AD32" s="124">
        <v>9.5610969384943196</v>
      </c>
      <c r="AE32" s="124">
        <v>11.489515135773084</v>
      </c>
      <c r="AF32" s="124">
        <v>13.692890843486861</v>
      </c>
      <c r="AG32" s="124">
        <v>30.704932802535133</v>
      </c>
      <c r="AH32" s="124">
        <v>0.85980466289138402</v>
      </c>
      <c r="AI32" s="124">
        <v>0.66917778173758524</v>
      </c>
      <c r="AJ32" s="124">
        <v>0.49621433563348005</v>
      </c>
      <c r="AK32" s="124">
        <v>0.37039352909534828</v>
      </c>
      <c r="AL32" s="124">
        <v>0.27861295345476511</v>
      </c>
      <c r="AM32" s="124">
        <v>0.20033670746611831</v>
      </c>
      <c r="AN32" s="124">
        <v>0.14262142723123172</v>
      </c>
      <c r="AO32" s="124">
        <v>0.10037178217317519</v>
      </c>
      <c r="AP32" s="124">
        <v>6.9807059321933818E-2</v>
      </c>
      <c r="AQ32" s="124">
        <v>4.7966700946095925E-2</v>
      </c>
      <c r="AR32" s="124">
        <v>3.255635282610761E-2</v>
      </c>
    </row>
    <row r="33" spans="1:44" ht="15" thickBot="1">
      <c r="I33" s="192">
        <v>5700</v>
      </c>
      <c r="J33" s="124">
        <v>1.3836270812796334</v>
      </c>
      <c r="K33" s="124">
        <v>0.63991357784811009</v>
      </c>
      <c r="L33" s="124">
        <v>6.3101411199760546</v>
      </c>
      <c r="M33" s="124">
        <v>4.3552727100205052E-2</v>
      </c>
      <c r="N33" s="124">
        <v>1.0085178560300228</v>
      </c>
      <c r="O33" s="124">
        <v>0.39982407547843662</v>
      </c>
      <c r="P33" s="124">
        <v>4.0715640968125539</v>
      </c>
      <c r="Q33" s="124">
        <v>1.6999828101169716</v>
      </c>
      <c r="R33" s="124">
        <v>0.674719839059573</v>
      </c>
      <c r="S33" s="124">
        <v>9.1942820043280277E-2</v>
      </c>
      <c r="T33" s="124">
        <v>2.4229913350233523</v>
      </c>
      <c r="U33" s="124">
        <v>1.2709789794899926</v>
      </c>
      <c r="V33" s="124">
        <v>1.6798327758768981</v>
      </c>
      <c r="W33" s="124">
        <v>2.1312474717172676</v>
      </c>
      <c r="X33" s="124">
        <v>2.6927966994851893</v>
      </c>
      <c r="Y33" s="124">
        <v>3.3553588207667353</v>
      </c>
      <c r="Z33" s="124">
        <v>4.1316963260081545</v>
      </c>
      <c r="AA33" s="124">
        <v>5.1177304869226461</v>
      </c>
      <c r="AB33" s="124">
        <v>6.2819623836547862</v>
      </c>
      <c r="AC33" s="124">
        <v>7.5979387388124895</v>
      </c>
      <c r="AD33" s="124">
        <v>9.1301636579405709</v>
      </c>
      <c r="AE33" s="124">
        <v>10.979081002319356</v>
      </c>
      <c r="AF33" s="124">
        <v>13.117424936471764</v>
      </c>
      <c r="AG33" s="124">
        <v>29.550127347229758</v>
      </c>
      <c r="AH33" s="124">
        <v>0.81124496865590134</v>
      </c>
      <c r="AI33" s="124">
        <v>0.62321374437845622</v>
      </c>
      <c r="AJ33" s="124">
        <v>0.45214174447766858</v>
      </c>
      <c r="AK33" s="124">
        <v>0.34894097296729798</v>
      </c>
      <c r="AL33" s="124">
        <v>0.25672491160401384</v>
      </c>
      <c r="AM33" s="124">
        <v>0.18421341632187052</v>
      </c>
      <c r="AN33" s="124">
        <v>0.13077249126329502</v>
      </c>
      <c r="AO33" s="124">
        <v>9.1763334263452012E-2</v>
      </c>
      <c r="AP33" s="124">
        <v>6.3629061237396922E-2</v>
      </c>
      <c r="AQ33" s="124">
        <v>4.3588148934922022E-2</v>
      </c>
      <c r="AR33" s="124">
        <v>2.9492669922044447E-2</v>
      </c>
    </row>
    <row r="34" spans="1:44" ht="15" thickBot="1">
      <c r="I34" s="192">
        <v>5800</v>
      </c>
      <c r="J34" s="124">
        <v>1.2939920292958071</v>
      </c>
      <c r="K34" s="124">
        <v>0.59576425188163584</v>
      </c>
      <c r="L34" s="124">
        <v>6.0233754311509298</v>
      </c>
      <c r="M34" s="124">
        <v>3.9261259596203843E-2</v>
      </c>
      <c r="N34" s="124">
        <v>0.95790647980875621</v>
      </c>
      <c r="O34" s="124">
        <v>0.37745128929242089</v>
      </c>
      <c r="P34" s="124">
        <v>3.8964103955916638</v>
      </c>
      <c r="Q34" s="124">
        <v>1.6158782783314787</v>
      </c>
      <c r="R34" s="124">
        <v>0.63763923338519024</v>
      </c>
      <c r="S34" s="124">
        <v>8.5966996114044542E-2</v>
      </c>
      <c r="T34" s="124">
        <v>2.3113842148305315</v>
      </c>
      <c r="U34" s="124">
        <v>1.1929129560920642</v>
      </c>
      <c r="V34" s="124">
        <v>1.5681034327694552</v>
      </c>
      <c r="W34" s="124">
        <v>2.0115487418133591</v>
      </c>
      <c r="X34" s="124">
        <v>2.5398954901566473</v>
      </c>
      <c r="Y34" s="124">
        <v>3.1829668063026348</v>
      </c>
      <c r="Z34" s="124">
        <v>3.9205586140301776</v>
      </c>
      <c r="AA34" s="124">
        <v>4.8509788035448071</v>
      </c>
      <c r="AB34" s="124">
        <v>5.977776417409375</v>
      </c>
      <c r="AC34" s="124">
        <v>7.2526145017328325</v>
      </c>
      <c r="AD34" s="124">
        <v>8.7201018628439328</v>
      </c>
      <c r="AE34" s="124">
        <v>10.486483702846854</v>
      </c>
      <c r="AF34" s="124">
        <v>12.558933541280636</v>
      </c>
      <c r="AG34" s="124">
        <v>28.432134388565409</v>
      </c>
      <c r="AH34" s="124">
        <v>0.76354126163955061</v>
      </c>
      <c r="AI34" s="124">
        <v>0.57921985224396033</v>
      </c>
      <c r="AJ34" s="124">
        <v>0.41843793415348379</v>
      </c>
      <c r="AK34" s="124">
        <v>0.32553834612351884</v>
      </c>
      <c r="AL34" s="124">
        <v>0.23648490638378283</v>
      </c>
      <c r="AM34" s="124">
        <v>0.16927140370176322</v>
      </c>
      <c r="AN34" s="124">
        <v>0.11982105072330013</v>
      </c>
      <c r="AO34" s="124">
        <v>8.3830966498902482E-2</v>
      </c>
      <c r="AP34" s="124">
        <v>5.7953805633936442E-2</v>
      </c>
      <c r="AQ34" s="124">
        <v>3.9578700718728752E-2</v>
      </c>
      <c r="AR34" s="124">
        <v>2.6696322486033208E-2</v>
      </c>
    </row>
    <row r="35" spans="1:44" ht="15" thickBot="1">
      <c r="I35" s="192">
        <v>5900</v>
      </c>
      <c r="J35" s="124">
        <v>1.2092433288540916</v>
      </c>
      <c r="K35" s="124">
        <v>0.55144757684900625</v>
      </c>
      <c r="L35" s="124">
        <v>5.783072921211077</v>
      </c>
      <c r="M35" s="124">
        <v>3.5552751795937934E-2</v>
      </c>
      <c r="N35" s="124">
        <v>0.90878644651445084</v>
      </c>
      <c r="O35" s="124">
        <v>0.35569348454099259</v>
      </c>
      <c r="P35" s="124">
        <v>3.7202921386455881</v>
      </c>
      <c r="Q35" s="124">
        <v>1.5321207970317281</v>
      </c>
      <c r="R35" s="124">
        <v>0.6036069355012903</v>
      </c>
      <c r="S35" s="124">
        <v>8.0281268171486689E-2</v>
      </c>
      <c r="T35" s="124">
        <v>2.2074981613994011</v>
      </c>
      <c r="U35" s="124">
        <v>1.1241915330636383</v>
      </c>
      <c r="V35" s="124">
        <v>1.4597970844921004</v>
      </c>
      <c r="W35" s="124">
        <v>1.8984860303129409</v>
      </c>
      <c r="X35" s="124">
        <v>2.3948691412102523</v>
      </c>
      <c r="Y35" s="124">
        <v>3.0152709345124391</v>
      </c>
      <c r="Z35" s="124">
        <v>3.7221238169653716</v>
      </c>
      <c r="AA35" s="124">
        <v>4.5969301496532911</v>
      </c>
      <c r="AB35" s="124">
        <v>5.6822760818630638</v>
      </c>
      <c r="AC35" s="124">
        <v>6.9187263334465881</v>
      </c>
      <c r="AD35" s="124">
        <v>8.3294741289487888</v>
      </c>
      <c r="AE35" s="124">
        <v>10.013381706638153</v>
      </c>
      <c r="AF35" s="124">
        <v>12.016368838819492</v>
      </c>
      <c r="AG35" s="124">
        <v>27.349408586437448</v>
      </c>
      <c r="AH35" s="124">
        <v>0.71626519668735944</v>
      </c>
      <c r="AI35" s="124">
        <v>0.53770741992951254</v>
      </c>
      <c r="AJ35" s="124">
        <v>0.39240246151637265</v>
      </c>
      <c r="AK35" s="124">
        <v>0.30235366427430821</v>
      </c>
      <c r="AL35" s="124">
        <v>0.21772803709625593</v>
      </c>
      <c r="AM35" s="124">
        <v>0.15543151820685919</v>
      </c>
      <c r="AN35" s="124">
        <v>0.1097065088583915</v>
      </c>
      <c r="AO35" s="124">
        <v>7.6527042276302609E-2</v>
      </c>
      <c r="AP35" s="124">
        <v>5.274450467191906E-2</v>
      </c>
      <c r="AQ35" s="124">
        <v>3.5910195481398365E-2</v>
      </c>
      <c r="AR35" s="124">
        <v>2.4146069590754882E-2</v>
      </c>
    </row>
    <row r="36" spans="1:44" ht="15" thickBot="1">
      <c r="I36" s="192">
        <v>6000</v>
      </c>
      <c r="J36" s="124">
        <v>1.1262472327787063</v>
      </c>
      <c r="K36" s="124">
        <v>0.51287271687845792</v>
      </c>
      <c r="L36" s="124">
        <v>5.583002646129394</v>
      </c>
      <c r="M36" s="124">
        <v>3.2488997530068384E-2</v>
      </c>
      <c r="N36" s="124">
        <v>0.85980466289138402</v>
      </c>
      <c r="O36" s="124">
        <v>0.33414901971003608</v>
      </c>
      <c r="P36" s="124">
        <v>3.5456270601254682</v>
      </c>
      <c r="Q36" s="124">
        <v>1.4494537850996938</v>
      </c>
      <c r="R36" s="124">
        <v>0.57071543963755489</v>
      </c>
      <c r="S36" s="124">
        <v>7.4704285400734635E-2</v>
      </c>
      <c r="T36" s="124">
        <v>2.1059197748831231</v>
      </c>
      <c r="U36" s="124">
        <v>1.0633847481548822</v>
      </c>
      <c r="V36" s="124">
        <v>1.3598785128806739</v>
      </c>
      <c r="W36" s="124">
        <v>1.7895333906079267</v>
      </c>
      <c r="X36" s="124">
        <v>2.2586033252555295</v>
      </c>
      <c r="Y36" s="124">
        <v>2.8518089504423059</v>
      </c>
      <c r="Z36" s="124">
        <v>3.5344131701592749</v>
      </c>
      <c r="AA36" s="124">
        <v>4.3569902801305904</v>
      </c>
      <c r="AB36" s="124">
        <v>5.3953388299364757</v>
      </c>
      <c r="AC36" s="124">
        <v>6.5953978742399197</v>
      </c>
      <c r="AD36" s="124">
        <v>7.9561933002546406</v>
      </c>
      <c r="AE36" s="124">
        <v>9.5610969384943196</v>
      </c>
      <c r="AF36" s="124">
        <v>11.489515135773084</v>
      </c>
      <c r="AG36" s="124">
        <v>26.301023073818079</v>
      </c>
      <c r="AH36" s="124">
        <v>0.66917778173758524</v>
      </c>
      <c r="AI36" s="124">
        <v>0.49621433563348005</v>
      </c>
      <c r="AJ36" s="124">
        <v>0.37039352909534828</v>
      </c>
      <c r="AK36" s="124">
        <v>0.27861295345476511</v>
      </c>
      <c r="AL36" s="124">
        <v>0.20033670746611831</v>
      </c>
      <c r="AM36" s="124">
        <v>0.14262142723123172</v>
      </c>
      <c r="AN36" s="124">
        <v>0.10037178217317519</v>
      </c>
      <c r="AO36" s="124">
        <v>6.9807059321933818E-2</v>
      </c>
      <c r="AP36" s="124">
        <v>4.7966700946095925E-2</v>
      </c>
      <c r="AQ36" s="124">
        <v>3.255635282610761E-2</v>
      </c>
      <c r="AR36" s="124">
        <v>2.1822162279741077E-2</v>
      </c>
    </row>
    <row r="37" spans="1:44" ht="15" thickBot="1">
      <c r="A37" s="173"/>
      <c r="I37" s="192">
        <v>6100</v>
      </c>
      <c r="J37" s="124">
        <v>1.0461722037043146</v>
      </c>
      <c r="K37" s="124">
        <v>0.4814725801149769</v>
      </c>
      <c r="L37" s="124">
        <v>5.4072475528208361</v>
      </c>
      <c r="M37" s="124">
        <v>2.9962545627739132E-2</v>
      </c>
      <c r="N37" s="124">
        <v>0.81124496865590134</v>
      </c>
      <c r="O37" s="124">
        <v>0.31300536998068634</v>
      </c>
      <c r="P37" s="124">
        <v>3.3713505021840118</v>
      </c>
      <c r="Q37" s="124">
        <v>1.3671886655971441</v>
      </c>
      <c r="R37" s="124">
        <v>0.53803032946135754</v>
      </c>
      <c r="S37" s="124">
        <v>6.9265265189850489E-2</v>
      </c>
      <c r="T37" s="124">
        <v>2.0040005832273686</v>
      </c>
      <c r="U37" s="124">
        <v>1.0085178560300228</v>
      </c>
      <c r="V37" s="124">
        <v>1.2709789794899926</v>
      </c>
      <c r="W37" s="124">
        <v>1.6798327758768981</v>
      </c>
      <c r="X37" s="124">
        <v>2.1312474717172676</v>
      </c>
      <c r="Y37" s="124">
        <v>2.6927966994851893</v>
      </c>
      <c r="Z37" s="124">
        <v>3.3553588207667353</v>
      </c>
      <c r="AA37" s="124">
        <v>4.1316963260081545</v>
      </c>
      <c r="AB37" s="124">
        <v>5.1177304869226461</v>
      </c>
      <c r="AC37" s="124">
        <v>6.2819623836547862</v>
      </c>
      <c r="AD37" s="124">
        <v>7.5979387388124895</v>
      </c>
      <c r="AE37" s="124">
        <v>9.1301636579405709</v>
      </c>
      <c r="AF37" s="124">
        <v>10.979081002319356</v>
      </c>
      <c r="AG37" s="124">
        <v>25.286754888190789</v>
      </c>
      <c r="AH37" s="124">
        <v>0.62321374437845622</v>
      </c>
      <c r="AI37" s="124">
        <v>0.45214174447766858</v>
      </c>
      <c r="AJ37" s="124">
        <v>0.34894097296729798</v>
      </c>
      <c r="AK37" s="124">
        <v>0.25672491160401384</v>
      </c>
      <c r="AL37" s="124">
        <v>0.18421341632187052</v>
      </c>
      <c r="AM37" s="124">
        <v>0.13077249126329502</v>
      </c>
      <c r="AN37" s="124">
        <v>9.1763334263452012E-2</v>
      </c>
      <c r="AO37" s="124">
        <v>6.3629061237396922E-2</v>
      </c>
      <c r="AP37" s="124">
        <v>4.3588148934922022E-2</v>
      </c>
      <c r="AQ37" s="124">
        <v>2.9492669922044447E-2</v>
      </c>
      <c r="AR37" s="124">
        <v>1.9706255958568387E-2</v>
      </c>
    </row>
    <row r="38" spans="1:44" ht="15" thickBot="1">
      <c r="I38" s="192">
        <v>6200</v>
      </c>
      <c r="J38" s="124">
        <v>0.99341797395089715</v>
      </c>
      <c r="K38" s="124">
        <v>0.45528131823855256</v>
      </c>
      <c r="L38" s="124">
        <v>5.2492422873990083</v>
      </c>
      <c r="M38" s="124">
        <v>2.7834891152659122E-2</v>
      </c>
      <c r="N38" s="124">
        <v>0.76354126163955061</v>
      </c>
      <c r="O38" s="124">
        <v>0.29232888471662211</v>
      </c>
      <c r="P38" s="124">
        <v>3.1954069187661771</v>
      </c>
      <c r="Q38" s="124">
        <v>1.2849447484668932</v>
      </c>
      <c r="R38" s="124">
        <v>0.50573911191980292</v>
      </c>
      <c r="S38" s="124">
        <v>6.4011579223853865E-2</v>
      </c>
      <c r="T38" s="124">
        <v>1.9023348582173283</v>
      </c>
      <c r="U38" s="124">
        <v>0.95790647980875621</v>
      </c>
      <c r="V38" s="124">
        <v>1.1929129560920642</v>
      </c>
      <c r="W38" s="124">
        <v>1.5681034327694552</v>
      </c>
      <c r="X38" s="124">
        <v>2.0115487418133591</v>
      </c>
      <c r="Y38" s="124">
        <v>2.5398954901566473</v>
      </c>
      <c r="Z38" s="124">
        <v>3.1829668063026348</v>
      </c>
      <c r="AA38" s="124">
        <v>3.9205586140301776</v>
      </c>
      <c r="AB38" s="124">
        <v>4.8509788035448071</v>
      </c>
      <c r="AC38" s="124">
        <v>5.977776417409375</v>
      </c>
      <c r="AD38" s="124">
        <v>7.2526145017328325</v>
      </c>
      <c r="AE38" s="124">
        <v>8.7201018628439328</v>
      </c>
      <c r="AF38" s="124">
        <v>10.486483702846854</v>
      </c>
      <c r="AG38" s="124">
        <v>24.306616437317658</v>
      </c>
      <c r="AH38" s="124">
        <v>0.57921985224396033</v>
      </c>
      <c r="AI38" s="124">
        <v>0.41843793415348379</v>
      </c>
      <c r="AJ38" s="124">
        <v>0.32553834612351884</v>
      </c>
      <c r="AK38" s="124">
        <v>0.23648490638378283</v>
      </c>
      <c r="AL38" s="124">
        <v>0.16927140370176322</v>
      </c>
      <c r="AM38" s="124">
        <v>0.11982105072330013</v>
      </c>
      <c r="AN38" s="124">
        <v>8.3830966498902482E-2</v>
      </c>
      <c r="AO38" s="124">
        <v>5.7953805633936442E-2</v>
      </c>
      <c r="AP38" s="124">
        <v>3.9578700718728752E-2</v>
      </c>
      <c r="AQ38" s="124">
        <v>2.6696322486033208E-2</v>
      </c>
      <c r="AR38" s="124">
        <v>1.7781326521692925E-2</v>
      </c>
    </row>
    <row r="39" spans="1:44" ht="15" thickBot="1">
      <c r="I39" s="192">
        <v>6300</v>
      </c>
      <c r="J39" s="124">
        <v>0.95072212597856054</v>
      </c>
      <c r="K39" s="124">
        <v>0.43284990948903707</v>
      </c>
      <c r="L39" s="124">
        <v>5.09833377186101</v>
      </c>
      <c r="M39" s="124">
        <v>2.5983282783844919E-2</v>
      </c>
      <c r="N39" s="124">
        <v>0.71626519668735944</v>
      </c>
      <c r="O39" s="124">
        <v>0.27187851492025833</v>
      </c>
      <c r="P39" s="124">
        <v>3.0209940050977018</v>
      </c>
      <c r="Q39" s="124">
        <v>1.2042946517835795</v>
      </c>
      <c r="R39" s="124">
        <v>0.47413066838623374</v>
      </c>
      <c r="S39" s="124">
        <v>5.888099884159146E-2</v>
      </c>
      <c r="T39" s="124">
        <v>1.8018225816991662</v>
      </c>
      <c r="U39" s="124">
        <v>0.90878644651445084</v>
      </c>
      <c r="V39" s="124">
        <v>1.1241915330636383</v>
      </c>
      <c r="W39" s="124">
        <v>1.4597970844921004</v>
      </c>
      <c r="X39" s="124">
        <v>1.8984860303129409</v>
      </c>
      <c r="Y39" s="124">
        <v>2.3948691412102523</v>
      </c>
      <c r="Z39" s="124">
        <v>3.0152709345124391</v>
      </c>
      <c r="AA39" s="124">
        <v>3.7221238169653716</v>
      </c>
      <c r="AB39" s="124">
        <v>4.5969301496532911</v>
      </c>
      <c r="AC39" s="124">
        <v>5.6822760818630638</v>
      </c>
      <c r="AD39" s="124">
        <v>6.9187263334465881</v>
      </c>
      <c r="AE39" s="124">
        <v>8.3294741289487888</v>
      </c>
      <c r="AF39" s="124">
        <v>10.013381706638153</v>
      </c>
      <c r="AG39" s="124">
        <v>23.360394875438651</v>
      </c>
      <c r="AH39" s="124">
        <v>0.53770741992951254</v>
      </c>
      <c r="AI39" s="124">
        <v>0.39240246151637265</v>
      </c>
      <c r="AJ39" s="124">
        <v>0.30235366427430821</v>
      </c>
      <c r="AK39" s="124">
        <v>0.21772803709625593</v>
      </c>
      <c r="AL39" s="124">
        <v>0.15543151820685919</v>
      </c>
      <c r="AM39" s="124">
        <v>0.1097065088583915</v>
      </c>
      <c r="AN39" s="124">
        <v>7.6527042276302609E-2</v>
      </c>
      <c r="AO39" s="124">
        <v>5.274450467191906E-2</v>
      </c>
      <c r="AP39" s="124">
        <v>3.5910195481398365E-2</v>
      </c>
      <c r="AQ39" s="124">
        <v>2.4146069590754882E-2</v>
      </c>
      <c r="AR39" s="124">
        <v>1.6031590165147713E-2</v>
      </c>
    </row>
    <row r="40" spans="1:44" ht="15" thickBot="1">
      <c r="I40" s="192">
        <v>6400</v>
      </c>
      <c r="J40" s="124">
        <v>0.9100362280779416</v>
      </c>
      <c r="K40" s="124">
        <v>0.4125325753084248</v>
      </c>
      <c r="L40" s="124">
        <v>4.9505662637526298</v>
      </c>
      <c r="M40" s="124">
        <v>2.4285583923699876E-2</v>
      </c>
      <c r="N40" s="124">
        <v>0.66917778173758524</v>
      </c>
      <c r="O40" s="124">
        <v>0.25172140278807231</v>
      </c>
      <c r="P40" s="124">
        <v>2.8512369585413091</v>
      </c>
      <c r="Q40" s="124">
        <v>1.1266738375706045</v>
      </c>
      <c r="R40" s="124">
        <v>0.44290409289299371</v>
      </c>
      <c r="S40" s="124">
        <v>5.3837549230125938E-2</v>
      </c>
      <c r="T40" s="124">
        <v>1.7016508815595683</v>
      </c>
      <c r="U40" s="124">
        <v>0.85980466289138402</v>
      </c>
      <c r="V40" s="124">
        <v>1.0633847481548822</v>
      </c>
      <c r="W40" s="124">
        <v>1.3598785128806739</v>
      </c>
      <c r="X40" s="124">
        <v>1.7895333906079267</v>
      </c>
      <c r="Y40" s="124">
        <v>2.2586033252555295</v>
      </c>
      <c r="Z40" s="124">
        <v>2.8518089504423059</v>
      </c>
      <c r="AA40" s="124">
        <v>3.5344131701592749</v>
      </c>
      <c r="AB40" s="124">
        <v>4.3569902801305904</v>
      </c>
      <c r="AC40" s="124">
        <v>5.3953388299364757</v>
      </c>
      <c r="AD40" s="124">
        <v>6.5953978742399197</v>
      </c>
      <c r="AE40" s="124">
        <v>7.9561933002546406</v>
      </c>
      <c r="AF40" s="124">
        <v>9.5610969384943196</v>
      </c>
      <c r="AG40" s="124">
        <v>22.447322173672106</v>
      </c>
      <c r="AH40" s="124">
        <v>0.49621433563348005</v>
      </c>
      <c r="AI40" s="124">
        <v>0.37039352909534828</v>
      </c>
      <c r="AJ40" s="124">
        <v>0.27861295345476511</v>
      </c>
      <c r="AK40" s="124">
        <v>0.20033670746611831</v>
      </c>
      <c r="AL40" s="124">
        <v>0.14262142723123172</v>
      </c>
      <c r="AM40" s="124">
        <v>0.10037178217317519</v>
      </c>
      <c r="AN40" s="124">
        <v>6.9807059321933818E-2</v>
      </c>
      <c r="AO40" s="124">
        <v>4.7966700946095925E-2</v>
      </c>
      <c r="AP40" s="124">
        <v>3.255635282610761E-2</v>
      </c>
      <c r="AQ40" s="124">
        <v>2.1822162279741077E-2</v>
      </c>
      <c r="AR40" s="124">
        <v>1.4442426826877772E-2</v>
      </c>
    </row>
    <row r="41" spans="1:44" ht="15" thickBot="1">
      <c r="I41" s="192">
        <v>6500</v>
      </c>
      <c r="J41" s="124">
        <v>0.86700641143826851</v>
      </c>
      <c r="K41" s="124">
        <v>0.39335538588542829</v>
      </c>
      <c r="L41" s="124">
        <v>4.7927162562972452</v>
      </c>
      <c r="M41" s="124">
        <v>2.2627479980825732E-2</v>
      </c>
      <c r="N41" s="124">
        <v>0.62321374437845622</v>
      </c>
      <c r="O41" s="124">
        <v>0.2322751172254823</v>
      </c>
      <c r="P41" s="124">
        <v>2.688499020739151</v>
      </c>
      <c r="Q41" s="124">
        <v>1.052967826299549</v>
      </c>
      <c r="R41" s="124">
        <v>0.41189023113047996</v>
      </c>
      <c r="S41" s="124">
        <v>4.8993887115271924E-2</v>
      </c>
      <c r="T41" s="124">
        <v>1.6013724604642845</v>
      </c>
      <c r="U41" s="124">
        <v>0.81124496865590134</v>
      </c>
      <c r="V41" s="124">
        <v>1.0085178560300228</v>
      </c>
      <c r="W41" s="124">
        <v>1.2709789794899926</v>
      </c>
      <c r="X41" s="124">
        <v>1.6798327758768981</v>
      </c>
      <c r="Y41" s="124">
        <v>2.1312474717172676</v>
      </c>
      <c r="Z41" s="124">
        <v>2.6927966994851893</v>
      </c>
      <c r="AA41" s="124">
        <v>3.3553588207667353</v>
      </c>
      <c r="AB41" s="124">
        <v>4.1316963260081545</v>
      </c>
      <c r="AC41" s="124">
        <v>5.1177304869226461</v>
      </c>
      <c r="AD41" s="124">
        <v>6.2819623836547862</v>
      </c>
      <c r="AE41" s="124">
        <v>7.5979387388124895</v>
      </c>
      <c r="AF41" s="124">
        <v>9.1301636579405709</v>
      </c>
      <c r="AG41" s="124">
        <v>21.566124356938744</v>
      </c>
      <c r="AH41" s="124">
        <v>0.45214174447766858</v>
      </c>
      <c r="AI41" s="124">
        <v>0.34894097296729798</v>
      </c>
      <c r="AJ41" s="124">
        <v>0.25672491160401384</v>
      </c>
      <c r="AK41" s="124">
        <v>0.18421341632187052</v>
      </c>
      <c r="AL41" s="124">
        <v>0.13077249126329502</v>
      </c>
      <c r="AM41" s="124">
        <v>9.1763334263452012E-2</v>
      </c>
      <c r="AN41" s="124">
        <v>6.3629061237396922E-2</v>
      </c>
      <c r="AO41" s="124">
        <v>4.3588148934922022E-2</v>
      </c>
      <c r="AP41" s="124">
        <v>2.9492669922044447E-2</v>
      </c>
      <c r="AQ41" s="124">
        <v>1.9706255958568387E-2</v>
      </c>
      <c r="AR41" s="124">
        <v>1.3000307188804332E-2</v>
      </c>
    </row>
    <row r="42" spans="1:44" ht="15" thickBot="1">
      <c r="I42" s="192">
        <v>6600</v>
      </c>
      <c r="J42" s="124">
        <v>0.81708120073330259</v>
      </c>
      <c r="K42" s="124">
        <v>0.37394797403618796</v>
      </c>
      <c r="L42" s="124">
        <v>4.6189808986417553</v>
      </c>
      <c r="M42" s="124">
        <v>2.0996037081868195E-2</v>
      </c>
      <c r="N42" s="124">
        <v>0.57921985224396033</v>
      </c>
      <c r="O42" s="124">
        <v>0.21388927567186314</v>
      </c>
      <c r="P42" s="124">
        <v>2.5331538631449981</v>
      </c>
      <c r="Q42" s="124">
        <v>0.97873201900703477</v>
      </c>
      <c r="R42" s="124">
        <v>0.38172173385533925</v>
      </c>
      <c r="S42" s="124">
        <v>4.4449187102674537E-2</v>
      </c>
      <c r="T42" s="124">
        <v>1.5028787840819173</v>
      </c>
      <c r="U42" s="124">
        <v>0.76354126163955061</v>
      </c>
      <c r="V42" s="124">
        <v>0.95790647980875621</v>
      </c>
      <c r="W42" s="124">
        <v>1.1929129560920642</v>
      </c>
      <c r="X42" s="124">
        <v>1.5681034327694552</v>
      </c>
      <c r="Y42" s="124">
        <v>2.0115487418133591</v>
      </c>
      <c r="Z42" s="124">
        <v>2.5398954901566473</v>
      </c>
      <c r="AA42" s="124">
        <v>3.1829668063026348</v>
      </c>
      <c r="AB42" s="124">
        <v>3.9205586140301776</v>
      </c>
      <c r="AC42" s="124">
        <v>4.8509788035448071</v>
      </c>
      <c r="AD42" s="124">
        <v>5.977776417409375</v>
      </c>
      <c r="AE42" s="124">
        <v>7.2526145017328325</v>
      </c>
      <c r="AF42" s="124">
        <v>8.7201018628439328</v>
      </c>
      <c r="AG42" s="124">
        <v>20.715320947788385</v>
      </c>
      <c r="AH42" s="124">
        <v>0.41843793415348379</v>
      </c>
      <c r="AI42" s="124">
        <v>0.32553834612351884</v>
      </c>
      <c r="AJ42" s="124">
        <v>0.23648490638378283</v>
      </c>
      <c r="AK42" s="124">
        <v>0.16927140370176322</v>
      </c>
      <c r="AL42" s="124">
        <v>0.11982105072330013</v>
      </c>
      <c r="AM42" s="124">
        <v>8.3830966498902482E-2</v>
      </c>
      <c r="AN42" s="124">
        <v>5.7953805633936442E-2</v>
      </c>
      <c r="AO42" s="124">
        <v>3.9578700718728752E-2</v>
      </c>
      <c r="AP42" s="124">
        <v>2.6696322486033208E-2</v>
      </c>
      <c r="AQ42" s="124">
        <v>1.7781326521692925E-2</v>
      </c>
      <c r="AR42" s="124">
        <v>1.1692723167781085E-2</v>
      </c>
    </row>
    <row r="43" spans="1:44" ht="15" thickBot="1">
      <c r="I43" s="192">
        <v>6700</v>
      </c>
      <c r="J43" s="124">
        <v>0.76587476477127525</v>
      </c>
      <c r="K43" s="124">
        <v>0.35406052766908175</v>
      </c>
      <c r="L43" s="124">
        <v>4.4363355413659633</v>
      </c>
      <c r="M43" s="124">
        <v>1.9418278279922461E-2</v>
      </c>
      <c r="N43" s="124">
        <v>0.53770741992951254</v>
      </c>
      <c r="O43" s="124">
        <v>0.19671425086116173</v>
      </c>
      <c r="P43" s="124">
        <v>2.3451265133339443</v>
      </c>
      <c r="Q43" s="124">
        <v>0.89921041127345447</v>
      </c>
      <c r="R43" s="124">
        <v>0.35296834274343947</v>
      </c>
      <c r="S43" s="124">
        <v>4.0258140585353264E-2</v>
      </c>
      <c r="T43" s="124">
        <v>1.4079014591220449</v>
      </c>
      <c r="U43" s="124">
        <v>0.71626519668735944</v>
      </c>
      <c r="V43" s="124">
        <v>0.90878644651445084</v>
      </c>
      <c r="W43" s="124">
        <v>1.1241915330636383</v>
      </c>
      <c r="X43" s="124">
        <v>1.4597970844921004</v>
      </c>
      <c r="Y43" s="124">
        <v>1.8984860303129409</v>
      </c>
      <c r="Z43" s="124">
        <v>2.3948691412102523</v>
      </c>
      <c r="AA43" s="124">
        <v>3.0152709345124391</v>
      </c>
      <c r="AB43" s="124">
        <v>3.7221238169653716</v>
      </c>
      <c r="AC43" s="124">
        <v>4.5969301496532911</v>
      </c>
      <c r="AD43" s="124">
        <v>5.6822760818630638</v>
      </c>
      <c r="AE43" s="124">
        <v>6.9187263334465881</v>
      </c>
      <c r="AF43" s="124">
        <v>8.3294741289487888</v>
      </c>
      <c r="AG43" s="124">
        <v>19.893582233285823</v>
      </c>
      <c r="AH43" s="124">
        <v>0.39240246151637265</v>
      </c>
      <c r="AI43" s="124">
        <v>0.30235366427430821</v>
      </c>
      <c r="AJ43" s="124">
        <v>0.21772803709625593</v>
      </c>
      <c r="AK43" s="124">
        <v>0.15543151820685919</v>
      </c>
      <c r="AL43" s="124">
        <v>0.1097065088583915</v>
      </c>
      <c r="AM43" s="124">
        <v>7.6527042276302609E-2</v>
      </c>
      <c r="AN43" s="124">
        <v>5.274450467191906E-2</v>
      </c>
      <c r="AO43" s="124">
        <v>3.5910195481398365E-2</v>
      </c>
      <c r="AP43" s="124">
        <v>2.4146069590754882E-2</v>
      </c>
      <c r="AQ43" s="124">
        <v>1.6031590165147713E-2</v>
      </c>
      <c r="AR43" s="124">
        <v>1.0508121816419063E-2</v>
      </c>
    </row>
    <row r="44" spans="1:44" ht="15" thickBot="1">
      <c r="I44" s="192">
        <v>6800</v>
      </c>
      <c r="J44" s="124">
        <v>0.71215812356950114</v>
      </c>
      <c r="K44" s="124">
        <v>0.33427518996782057</v>
      </c>
      <c r="L44" s="124">
        <v>4.2504166998230897</v>
      </c>
      <c r="M44" s="124">
        <v>1.7918638558226993E-2</v>
      </c>
      <c r="N44" s="124">
        <v>0.49621433563348005</v>
      </c>
      <c r="O44" s="124">
        <v>0.17872536661275545</v>
      </c>
      <c r="P44" s="124">
        <v>2.1990924999551384</v>
      </c>
      <c r="Q44" s="124">
        <v>0.83802667934276132</v>
      </c>
      <c r="R44" s="124">
        <v>0.32596814603795526</v>
      </c>
      <c r="S44" s="124">
        <v>3.6183950638717197E-2</v>
      </c>
      <c r="T44" s="124">
        <v>1.3175176138019538</v>
      </c>
      <c r="U44" s="124">
        <v>0.66917778173758524</v>
      </c>
      <c r="V44" s="124">
        <v>0.85980466289138402</v>
      </c>
      <c r="W44" s="124">
        <v>1.0633847481548822</v>
      </c>
      <c r="X44" s="124">
        <v>1.3598785128806739</v>
      </c>
      <c r="Y44" s="124">
        <v>1.7895333906079267</v>
      </c>
      <c r="Z44" s="124">
        <v>2.2586033252555295</v>
      </c>
      <c r="AA44" s="124">
        <v>2.8518089504423059</v>
      </c>
      <c r="AB44" s="124">
        <v>3.5344131701592749</v>
      </c>
      <c r="AC44" s="124">
        <v>4.3569902801305904</v>
      </c>
      <c r="AD44" s="124">
        <v>5.3953388299364757</v>
      </c>
      <c r="AE44" s="124">
        <v>6.5953978742399197</v>
      </c>
      <c r="AF44" s="124">
        <v>7.9561933002546406</v>
      </c>
      <c r="AG44" s="124">
        <v>19.099972957104484</v>
      </c>
      <c r="AH44" s="124">
        <v>0.37039352909534828</v>
      </c>
      <c r="AI44" s="124">
        <v>0.27861295345476511</v>
      </c>
      <c r="AJ44" s="124">
        <v>0.20033670746611831</v>
      </c>
      <c r="AK44" s="124">
        <v>0.14262142723123172</v>
      </c>
      <c r="AL44" s="124">
        <v>0.10037178217317519</v>
      </c>
      <c r="AM44" s="124">
        <v>6.9807059321933818E-2</v>
      </c>
      <c r="AN44" s="124">
        <v>4.7966700946095925E-2</v>
      </c>
      <c r="AO44" s="124">
        <v>3.255635282610761E-2</v>
      </c>
      <c r="AP44" s="124">
        <v>2.1822162279741077E-2</v>
      </c>
      <c r="AQ44" s="124">
        <v>1.4442426826877772E-2</v>
      </c>
      <c r="AR44" s="124">
        <v>9.4358425492956886E-3</v>
      </c>
    </row>
    <row r="45" spans="1:44" ht="15" thickBot="1">
      <c r="I45" s="192">
        <v>6900</v>
      </c>
      <c r="J45" s="124">
        <v>0.66173377818418733</v>
      </c>
      <c r="K45" s="124">
        <v>0.31490011735062606</v>
      </c>
      <c r="L45" s="124">
        <v>4.0570552663945811</v>
      </c>
      <c r="M45" s="124">
        <v>1.6514472561383612E-2</v>
      </c>
      <c r="N45" s="124">
        <v>0.45214174447766858</v>
      </c>
      <c r="O45" s="124">
        <v>0.1617446071244657</v>
      </c>
      <c r="P45" s="124">
        <v>2.0863431261990861</v>
      </c>
      <c r="Q45" s="124">
        <v>0.79040823486316658</v>
      </c>
      <c r="R45" s="124">
        <v>0.29913865407281104</v>
      </c>
      <c r="S45" s="124">
        <v>3.1988648929660163E-2</v>
      </c>
      <c r="T45" s="124">
        <v>1.2262482399531089</v>
      </c>
      <c r="U45" s="124">
        <v>0.62321374437845622</v>
      </c>
      <c r="V45" s="124">
        <v>0.81124496865590134</v>
      </c>
      <c r="W45" s="124">
        <v>1.0085178560300228</v>
      </c>
      <c r="X45" s="124">
        <v>1.2709789794899926</v>
      </c>
      <c r="Y45" s="124">
        <v>1.6798327758768981</v>
      </c>
      <c r="Z45" s="124">
        <v>2.1312474717172676</v>
      </c>
      <c r="AA45" s="124">
        <v>2.6927966994851893</v>
      </c>
      <c r="AB45" s="124">
        <v>3.3553588207667353</v>
      </c>
      <c r="AC45" s="124">
        <v>4.1316963260081545</v>
      </c>
      <c r="AD45" s="124">
        <v>5.1177304869226461</v>
      </c>
      <c r="AE45" s="124">
        <v>6.2819623836547862</v>
      </c>
      <c r="AF45" s="124">
        <v>7.5979387388124895</v>
      </c>
      <c r="AG45" s="124">
        <v>18.333971522059446</v>
      </c>
      <c r="AH45" s="124">
        <v>0.34894097296729798</v>
      </c>
      <c r="AI45" s="124">
        <v>0.25672491160401384</v>
      </c>
      <c r="AJ45" s="124">
        <v>0.18421341632187052</v>
      </c>
      <c r="AK45" s="124">
        <v>0.13077249126329502</v>
      </c>
      <c r="AL45" s="124">
        <v>9.1763334263452012E-2</v>
      </c>
      <c r="AM45" s="124">
        <v>6.3629061237396922E-2</v>
      </c>
      <c r="AN45" s="124">
        <v>4.3588148934922022E-2</v>
      </c>
      <c r="AO45" s="124">
        <v>2.9492669922044447E-2</v>
      </c>
      <c r="AP45" s="124">
        <v>1.9706255958568387E-2</v>
      </c>
      <c r="AQ45" s="124">
        <v>1.3000307188804332E-2</v>
      </c>
      <c r="AR45" s="124">
        <v>8.4660576053078671E-3</v>
      </c>
    </row>
    <row r="46" spans="1:44" ht="15" thickBot="1">
      <c r="I46" s="192">
        <v>7000</v>
      </c>
      <c r="J46" s="124">
        <v>0.61452331466612709</v>
      </c>
      <c r="K46" s="124">
        <v>0.29620595359502971</v>
      </c>
      <c r="L46" s="124">
        <v>3.8526040214254254</v>
      </c>
      <c r="M46" s="124">
        <v>1.520408785004309E-2</v>
      </c>
      <c r="N46" s="124">
        <v>0.41843793415348379</v>
      </c>
      <c r="O46" s="124">
        <v>0.14889988965809658</v>
      </c>
      <c r="P46" s="124">
        <v>1.9917085015937519</v>
      </c>
      <c r="Q46" s="124">
        <v>0.74982768048271708</v>
      </c>
      <c r="R46" s="124">
        <v>0.27082694639967264</v>
      </c>
      <c r="S46" s="124">
        <v>2.8849961078580347E-2</v>
      </c>
      <c r="T46" s="124">
        <v>1.1282052365248016</v>
      </c>
      <c r="U46" s="124">
        <v>0.57921985224396033</v>
      </c>
      <c r="V46" s="124">
        <v>0.76354126163955061</v>
      </c>
      <c r="W46" s="124">
        <v>0.95790647980875621</v>
      </c>
      <c r="X46" s="124">
        <v>1.1929129560920642</v>
      </c>
      <c r="Y46" s="124">
        <v>1.5681034327694552</v>
      </c>
      <c r="Z46" s="124">
        <v>2.0115487418133591</v>
      </c>
      <c r="AA46" s="124">
        <v>2.5398954901566473</v>
      </c>
      <c r="AB46" s="124">
        <v>3.1829668063026348</v>
      </c>
      <c r="AC46" s="124">
        <v>3.9205586140301776</v>
      </c>
      <c r="AD46" s="124">
        <v>4.8509788035448071</v>
      </c>
      <c r="AE46" s="124">
        <v>5.977776417409375</v>
      </c>
      <c r="AF46" s="124">
        <v>7.2526145017328325</v>
      </c>
      <c r="AG46" s="124">
        <v>17.595279620711921</v>
      </c>
      <c r="AH46" s="124">
        <v>0.32553834612351884</v>
      </c>
      <c r="AI46" s="124">
        <v>0.23648490638378283</v>
      </c>
      <c r="AJ46" s="124">
        <v>0.16927140370176322</v>
      </c>
      <c r="AK46" s="124">
        <v>0.11982105072330013</v>
      </c>
      <c r="AL46" s="124">
        <v>8.3830966498902482E-2</v>
      </c>
      <c r="AM46" s="124">
        <v>5.7953805633936442E-2</v>
      </c>
      <c r="AN46" s="124">
        <v>3.9578700718728752E-2</v>
      </c>
      <c r="AO46" s="124">
        <v>2.6696322486033208E-2</v>
      </c>
      <c r="AP46" s="124">
        <v>1.7781326521692925E-2</v>
      </c>
      <c r="AQ46" s="124">
        <v>1.1692723167781085E-2</v>
      </c>
      <c r="AR46" s="124">
        <v>7.5897156528561358E-3</v>
      </c>
    </row>
    <row r="47" spans="1:44" ht="15" thickBot="1">
      <c r="I47" s="192">
        <v>7100</v>
      </c>
      <c r="J47" s="124">
        <v>0.57033211858844124</v>
      </c>
      <c r="K47" s="124">
        <v>0.27823559223357025</v>
      </c>
      <c r="L47" s="124">
        <v>3.6468852541367935</v>
      </c>
      <c r="M47" s="124">
        <v>1.3978974286720404E-2</v>
      </c>
      <c r="N47" s="124">
        <v>0.39240246151637265</v>
      </c>
      <c r="O47" s="124">
        <v>0.13889170398591272</v>
      </c>
      <c r="P47" s="124">
        <v>1.902912736857477</v>
      </c>
      <c r="Q47" s="124">
        <v>0.71002309394298591</v>
      </c>
      <c r="R47" s="124">
        <v>0.24927685220744994</v>
      </c>
      <c r="S47" s="124">
        <v>2.6490152951876188E-2</v>
      </c>
      <c r="T47" s="124">
        <v>1.0526236095256372</v>
      </c>
      <c r="U47" s="124">
        <v>0.53770741992951254</v>
      </c>
      <c r="V47" s="124">
        <v>0.71626519668735944</v>
      </c>
      <c r="W47" s="124">
        <v>0.90878644651445084</v>
      </c>
      <c r="X47" s="124">
        <v>1.1241915330636383</v>
      </c>
      <c r="Y47" s="124">
        <v>1.4597970844921004</v>
      </c>
      <c r="Z47" s="124">
        <v>1.8984860303129409</v>
      </c>
      <c r="AA47" s="124">
        <v>2.3948691412102523</v>
      </c>
      <c r="AB47" s="124">
        <v>3.0152709345124391</v>
      </c>
      <c r="AC47" s="124">
        <v>3.7221238169653716</v>
      </c>
      <c r="AD47" s="124">
        <v>4.5969301496532911</v>
      </c>
      <c r="AE47" s="124">
        <v>5.6822760818630638</v>
      </c>
      <c r="AF47" s="124">
        <v>6.9187263334465881</v>
      </c>
      <c r="AG47" s="124">
        <v>16.883530663676297</v>
      </c>
      <c r="AH47" s="124">
        <v>0.30235366427430821</v>
      </c>
      <c r="AI47" s="124">
        <v>0.21772803709625593</v>
      </c>
      <c r="AJ47" s="124">
        <v>0.15543151820685919</v>
      </c>
      <c r="AK47" s="124">
        <v>0.1097065088583915</v>
      </c>
      <c r="AL47" s="124">
        <v>7.6527042276302609E-2</v>
      </c>
      <c r="AM47" s="124">
        <v>5.274450467191906E-2</v>
      </c>
      <c r="AN47" s="124">
        <v>3.5910195481398365E-2</v>
      </c>
      <c r="AO47" s="124">
        <v>2.4146069590754882E-2</v>
      </c>
      <c r="AP47" s="124">
        <v>1.6031590165147713E-2</v>
      </c>
      <c r="AQ47" s="124">
        <v>1.0508121816419063E-2</v>
      </c>
      <c r="AR47" s="124">
        <v>6.7984884411312757E-3</v>
      </c>
    </row>
    <row r="48" spans="1:44" ht="15" thickBot="1">
      <c r="I48" s="192">
        <v>7200</v>
      </c>
      <c r="J48" s="124">
        <v>0.52898349287337099</v>
      </c>
      <c r="K48" s="124">
        <v>0.26092934708508414</v>
      </c>
      <c r="L48" s="124">
        <v>3.4463617185011706</v>
      </c>
      <c r="M48" s="124">
        <v>1.2805995458973374E-2</v>
      </c>
      <c r="N48" s="124">
        <v>0.37039352909534828</v>
      </c>
      <c r="O48" s="124">
        <v>0.13028905670746171</v>
      </c>
      <c r="P48" s="124">
        <v>1.8010318241594672</v>
      </c>
      <c r="Q48" s="124">
        <v>0.66643589821396731</v>
      </c>
      <c r="R48" s="124">
        <v>0.23272542601290847</v>
      </c>
      <c r="S48" s="124">
        <v>2.4553296106033018E-2</v>
      </c>
      <c r="T48" s="124">
        <v>0.99366120825190851</v>
      </c>
      <c r="U48" s="124">
        <v>0.49621433563348005</v>
      </c>
      <c r="V48" s="124">
        <v>0.66917778173758524</v>
      </c>
      <c r="W48" s="124">
        <v>0.85980466289138402</v>
      </c>
      <c r="X48" s="124">
        <v>1.0633847481548822</v>
      </c>
      <c r="Y48" s="124">
        <v>1.3598785128806739</v>
      </c>
      <c r="Z48" s="124">
        <v>1.7895333906079267</v>
      </c>
      <c r="AA48" s="124">
        <v>2.2586033252555295</v>
      </c>
      <c r="AB48" s="124">
        <v>2.8518089504423059</v>
      </c>
      <c r="AC48" s="124">
        <v>3.5344131701592749</v>
      </c>
      <c r="AD48" s="124">
        <v>4.3569902801305904</v>
      </c>
      <c r="AE48" s="124">
        <v>5.3953388299364757</v>
      </c>
      <c r="AF48" s="124">
        <v>6.5953978742399197</v>
      </c>
      <c r="AG48" s="124">
        <v>16.198049807859892</v>
      </c>
      <c r="AH48" s="124">
        <v>0.27861295345476511</v>
      </c>
      <c r="AI48" s="124">
        <v>0.20033670746611831</v>
      </c>
      <c r="AJ48" s="124">
        <v>0.14262142723123172</v>
      </c>
      <c r="AK48" s="124">
        <v>0.10037178217317519</v>
      </c>
      <c r="AL48" s="124">
        <v>6.9807059321933818E-2</v>
      </c>
      <c r="AM48" s="124">
        <v>4.7966700946095925E-2</v>
      </c>
      <c r="AN48" s="124">
        <v>3.255635282610761E-2</v>
      </c>
      <c r="AO48" s="124">
        <v>2.1822162279741077E-2</v>
      </c>
      <c r="AP48" s="124">
        <v>1.4442426826877772E-2</v>
      </c>
      <c r="AQ48" s="124">
        <v>9.4358425492956886E-3</v>
      </c>
      <c r="AR48" s="124">
        <v>6.084720397989107E-3</v>
      </c>
    </row>
    <row r="49" spans="9:44" ht="15" thickBot="1">
      <c r="I49" s="192">
        <v>7300</v>
      </c>
      <c r="J49" s="124">
        <v>0.49030848027238216</v>
      </c>
      <c r="K49" s="124">
        <v>0.24404544147172152</v>
      </c>
      <c r="L49" s="124">
        <v>3.2546427649454053</v>
      </c>
      <c r="M49" s="124">
        <v>1.1645631565817884E-2</v>
      </c>
      <c r="N49" s="124">
        <v>0.34894097296729798</v>
      </c>
      <c r="O49" s="124">
        <v>0.12150455991838362</v>
      </c>
      <c r="P49" s="124">
        <v>1.7010569188140925</v>
      </c>
      <c r="Q49" s="124">
        <v>0.62301476765678698</v>
      </c>
      <c r="R49" s="124">
        <v>0.2188207560317576</v>
      </c>
      <c r="S49" s="124">
        <v>2.2708600200541225E-2</v>
      </c>
      <c r="T49" s="124">
        <v>0.94328927820043074</v>
      </c>
      <c r="U49" s="124">
        <v>0.45214174447766858</v>
      </c>
      <c r="V49" s="124">
        <v>0.62321374437845622</v>
      </c>
      <c r="W49" s="124">
        <v>0.81124496865590134</v>
      </c>
      <c r="X49" s="124">
        <v>1.0085178560300228</v>
      </c>
      <c r="Y49" s="124">
        <v>1.2709789794899926</v>
      </c>
      <c r="Z49" s="124">
        <v>1.6798327758768981</v>
      </c>
      <c r="AA49" s="124">
        <v>2.1312474717172676</v>
      </c>
      <c r="AB49" s="124">
        <v>2.6927966994851893</v>
      </c>
      <c r="AC49" s="124">
        <v>3.3553588207667353</v>
      </c>
      <c r="AD49" s="124">
        <v>4.1316963260081545</v>
      </c>
      <c r="AE49" s="124">
        <v>5.1177304869226461</v>
      </c>
      <c r="AF49" s="124">
        <v>6.2819623836547862</v>
      </c>
      <c r="AG49" s="124">
        <v>15.537768805082123</v>
      </c>
      <c r="AH49" s="124">
        <v>0.25672491160401384</v>
      </c>
      <c r="AI49" s="124">
        <v>0.18421341632187052</v>
      </c>
      <c r="AJ49" s="124">
        <v>0.13077249126329502</v>
      </c>
      <c r="AK49" s="124">
        <v>9.1763334263452012E-2</v>
      </c>
      <c r="AL49" s="124">
        <v>6.3629061237396922E-2</v>
      </c>
      <c r="AM49" s="124">
        <v>4.3588148934922022E-2</v>
      </c>
      <c r="AN49" s="124">
        <v>2.9492669922044447E-2</v>
      </c>
      <c r="AO49" s="124">
        <v>1.9706255958568387E-2</v>
      </c>
      <c r="AP49" s="124">
        <v>1.3000307188804332E-2</v>
      </c>
      <c r="AQ49" s="124">
        <v>8.4660576053078671E-3</v>
      </c>
      <c r="AR49" s="124">
        <v>5.4413810727139801E-3</v>
      </c>
    </row>
    <row r="50" spans="9:44" ht="15" thickBot="1">
      <c r="I50" s="192">
        <v>7400</v>
      </c>
      <c r="J50" s="124">
        <v>0.45415564605000797</v>
      </c>
      <c r="K50" s="124">
        <v>0.22693413323844569</v>
      </c>
      <c r="L50" s="124">
        <v>3.0716150396720918</v>
      </c>
      <c r="M50" s="124">
        <v>1.0518383022655394E-2</v>
      </c>
      <c r="N50" s="124">
        <v>0.32553834612351884</v>
      </c>
      <c r="O50" s="124">
        <v>0.11237160718547484</v>
      </c>
      <c r="P50" s="124">
        <v>1.5940998664810078</v>
      </c>
      <c r="Q50" s="124">
        <v>0.57835790373383278</v>
      </c>
      <c r="R50" s="124">
        <v>0.20533346615750359</v>
      </c>
      <c r="S50" s="124">
        <v>2.0723581496514171E-2</v>
      </c>
      <c r="T50" s="124">
        <v>0.89378841144795484</v>
      </c>
      <c r="U50" s="124">
        <v>0.41843793415348379</v>
      </c>
      <c r="V50" s="124">
        <v>0.57921985224396033</v>
      </c>
      <c r="W50" s="124">
        <v>0.76354126163955061</v>
      </c>
      <c r="X50" s="124">
        <v>0.95790647980875621</v>
      </c>
      <c r="Y50" s="124">
        <v>1.1929129560920642</v>
      </c>
      <c r="Z50" s="124">
        <v>1.5681034327694552</v>
      </c>
      <c r="AA50" s="124">
        <v>2.0115487418133591</v>
      </c>
      <c r="AB50" s="124">
        <v>2.5398954901566473</v>
      </c>
      <c r="AC50" s="124">
        <v>3.1829668063026348</v>
      </c>
      <c r="AD50" s="124">
        <v>3.9205586140301776</v>
      </c>
      <c r="AE50" s="124">
        <v>4.8509788035448071</v>
      </c>
      <c r="AF50" s="124">
        <v>5.977776417409375</v>
      </c>
      <c r="AG50" s="124">
        <v>14.901271585923119</v>
      </c>
      <c r="AH50" s="124">
        <v>0.23648490638378283</v>
      </c>
      <c r="AI50" s="124">
        <v>0.16927140370176322</v>
      </c>
      <c r="AJ50" s="124">
        <v>0.11982105072330013</v>
      </c>
      <c r="AK50" s="124">
        <v>8.3830966498902482E-2</v>
      </c>
      <c r="AL50" s="124">
        <v>5.7953805633936442E-2</v>
      </c>
      <c r="AM50" s="124">
        <v>3.9578700718728752E-2</v>
      </c>
      <c r="AN50" s="124">
        <v>2.6696322486033208E-2</v>
      </c>
      <c r="AO50" s="124">
        <v>1.7781326521692925E-2</v>
      </c>
      <c r="AP50" s="124">
        <v>1.1692723167781085E-2</v>
      </c>
      <c r="AQ50" s="124">
        <v>7.5897156528561358E-3</v>
      </c>
      <c r="AR50" s="124">
        <v>4.8620203203558199E-3</v>
      </c>
    </row>
    <row r="51" spans="9:44" ht="15" thickBot="1">
      <c r="I51" s="192">
        <v>7500</v>
      </c>
      <c r="J51" s="124">
        <v>0.42038323698178925</v>
      </c>
      <c r="K51" s="124">
        <v>0.2096545337969703</v>
      </c>
      <c r="L51" s="124">
        <v>2.8711700078127147</v>
      </c>
      <c r="M51" s="124">
        <v>9.4676081400211446E-3</v>
      </c>
      <c r="N51" s="124">
        <v>0.30235366427430821</v>
      </c>
      <c r="O51" s="124">
        <v>0.10316739411566798</v>
      </c>
      <c r="P51" s="124">
        <v>1.4937916603464911</v>
      </c>
      <c r="Q51" s="124">
        <v>0.5368680696108229</v>
      </c>
      <c r="R51" s="124">
        <v>0.19066286552853012</v>
      </c>
      <c r="S51" s="124">
        <v>1.879627019919726E-2</v>
      </c>
      <c r="T51" s="124">
        <v>0.83952524815060836</v>
      </c>
      <c r="U51" s="124">
        <v>0.39240246151637265</v>
      </c>
      <c r="V51" s="124">
        <v>0.53770741992951254</v>
      </c>
      <c r="W51" s="124">
        <v>0.71626519668735944</v>
      </c>
      <c r="X51" s="124">
        <v>0.90878644651445084</v>
      </c>
      <c r="Y51" s="124">
        <v>1.1241915330636383</v>
      </c>
      <c r="Z51" s="124">
        <v>1.4597970844921004</v>
      </c>
      <c r="AA51" s="124">
        <v>1.8984860303129409</v>
      </c>
      <c r="AB51" s="124">
        <v>2.3948691412102523</v>
      </c>
      <c r="AC51" s="124">
        <v>3.0152709345124391</v>
      </c>
      <c r="AD51" s="124">
        <v>3.7221238169653716</v>
      </c>
      <c r="AE51" s="124">
        <v>4.5969301496532911</v>
      </c>
      <c r="AF51" s="124">
        <v>5.6822760818630638</v>
      </c>
      <c r="AG51" s="124">
        <v>14.286907313785122</v>
      </c>
      <c r="AH51" s="124">
        <v>0.21772803709625593</v>
      </c>
      <c r="AI51" s="124">
        <v>0.15543151820685919</v>
      </c>
      <c r="AJ51" s="124">
        <v>0.1097065088583915</v>
      </c>
      <c r="AK51" s="124">
        <v>7.6527042276302609E-2</v>
      </c>
      <c r="AL51" s="124">
        <v>5.274450467191906E-2</v>
      </c>
      <c r="AM51" s="124">
        <v>3.5910195481398365E-2</v>
      </c>
      <c r="AN51" s="124">
        <v>2.4146069590754882E-2</v>
      </c>
      <c r="AO51" s="124">
        <v>1.6031590165147713E-2</v>
      </c>
      <c r="AP51" s="124">
        <v>1.0508121816419063E-2</v>
      </c>
      <c r="AQ51" s="124">
        <v>6.7984884411312757E-3</v>
      </c>
      <c r="AR51" s="124">
        <v>4.3407261232474049E-3</v>
      </c>
    </row>
    <row r="52" spans="9:44" ht="15" thickBot="1">
      <c r="I52" s="192">
        <v>7600</v>
      </c>
      <c r="J52" s="124">
        <v>0.38885621883667759</v>
      </c>
      <c r="K52" s="124">
        <v>0.19310719249671718</v>
      </c>
      <c r="L52" s="124">
        <v>2.7369870418107807</v>
      </c>
      <c r="M52" s="124">
        <v>8.4051940101515024E-3</v>
      </c>
      <c r="N52" s="124">
        <v>0.27861295345476511</v>
      </c>
      <c r="O52" s="124">
        <v>9.413895440009494E-2</v>
      </c>
      <c r="P52" s="124">
        <v>1.399432365140046</v>
      </c>
      <c r="Q52" s="124">
        <v>0.49820691134535011</v>
      </c>
      <c r="R52" s="124">
        <v>0.1761908341983969</v>
      </c>
      <c r="S52" s="124">
        <v>1.6853255521379576E-2</v>
      </c>
      <c r="T52" s="124">
        <v>0.78538497913219807</v>
      </c>
      <c r="U52" s="124">
        <v>0.37039352909534828</v>
      </c>
      <c r="V52" s="124">
        <v>0.49621433563348005</v>
      </c>
      <c r="W52" s="124">
        <v>0.66917778173758524</v>
      </c>
      <c r="X52" s="124">
        <v>0.85980466289138402</v>
      </c>
      <c r="Y52" s="124">
        <v>1.0633847481548822</v>
      </c>
      <c r="Z52" s="124">
        <v>1.3598785128806739</v>
      </c>
      <c r="AA52" s="124">
        <v>1.7895333906079267</v>
      </c>
      <c r="AB52" s="124">
        <v>2.2586033252555295</v>
      </c>
      <c r="AC52" s="124">
        <v>2.8518089504423059</v>
      </c>
      <c r="AD52" s="124">
        <v>3.5344131701592749</v>
      </c>
      <c r="AE52" s="124">
        <v>4.3569902801305904</v>
      </c>
      <c r="AF52" s="124">
        <v>5.3953388299364757</v>
      </c>
      <c r="AG52" s="124">
        <v>13.692890843486861</v>
      </c>
      <c r="AH52" s="124">
        <v>0.20033670746611831</v>
      </c>
      <c r="AI52" s="124">
        <v>0.14262142723123172</v>
      </c>
      <c r="AJ52" s="124">
        <v>0.10037178217317519</v>
      </c>
      <c r="AK52" s="124">
        <v>6.9807059321933818E-2</v>
      </c>
      <c r="AL52" s="124">
        <v>4.7966700946095925E-2</v>
      </c>
      <c r="AM52" s="124">
        <v>3.255635282610761E-2</v>
      </c>
      <c r="AN52" s="124">
        <v>2.1822162279741077E-2</v>
      </c>
      <c r="AO52" s="124">
        <v>1.4442426826877772E-2</v>
      </c>
      <c r="AP52" s="124">
        <v>9.4358425492956886E-3</v>
      </c>
      <c r="AQ52" s="124">
        <v>6.084720397989107E-3</v>
      </c>
      <c r="AR52" s="124">
        <v>3.8720849447347445E-3</v>
      </c>
    </row>
    <row r="53" spans="9:44" ht="15" thickBot="1">
      <c r="I53" s="192">
        <v>7700</v>
      </c>
      <c r="J53" s="124">
        <v>0.35944289853016664</v>
      </c>
      <c r="K53" s="124">
        <v>0.17704848565480447</v>
      </c>
      <c r="L53" s="124">
        <v>2.6391979799747651</v>
      </c>
      <c r="M53" s="124">
        <v>7.4821268491172457E-3</v>
      </c>
      <c r="N53" s="124">
        <v>0.25672491160401384</v>
      </c>
      <c r="O53" s="124">
        <v>8.5895467069395603E-2</v>
      </c>
      <c r="P53" s="124">
        <v>1.3104542873238167</v>
      </c>
      <c r="Q53" s="124">
        <v>0.46210564400624654</v>
      </c>
      <c r="R53" s="124">
        <v>0.16142117548356977</v>
      </c>
      <c r="S53" s="124">
        <v>1.5111974415993396E-2</v>
      </c>
      <c r="T53" s="124">
        <v>0.72963883255623119</v>
      </c>
      <c r="U53" s="124">
        <v>0.34894097296729798</v>
      </c>
      <c r="V53" s="124">
        <v>0.45214174447766858</v>
      </c>
      <c r="W53" s="124">
        <v>0.62321374437845622</v>
      </c>
      <c r="X53" s="124">
        <v>0.81124496865590134</v>
      </c>
      <c r="Y53" s="124">
        <v>1.0085178560300228</v>
      </c>
      <c r="Z53" s="124">
        <v>1.2709789794899926</v>
      </c>
      <c r="AA53" s="124">
        <v>1.6798327758768981</v>
      </c>
      <c r="AB53" s="124">
        <v>2.1312474717172676</v>
      </c>
      <c r="AC53" s="124">
        <v>2.6927966994851893</v>
      </c>
      <c r="AD53" s="124">
        <v>3.3553588207667353</v>
      </c>
      <c r="AE53" s="124">
        <v>4.1316963260081545</v>
      </c>
      <c r="AF53" s="124">
        <v>5.1177304869226461</v>
      </c>
      <c r="AG53" s="124">
        <v>13.117424936471764</v>
      </c>
      <c r="AH53" s="124">
        <v>0.18421341632187052</v>
      </c>
      <c r="AI53" s="124">
        <v>0.13077249126329502</v>
      </c>
      <c r="AJ53" s="124">
        <v>9.1763334263452012E-2</v>
      </c>
      <c r="AK53" s="124">
        <v>6.3629061237396922E-2</v>
      </c>
      <c r="AL53" s="124">
        <v>4.3588148934922022E-2</v>
      </c>
      <c r="AM53" s="124">
        <v>2.9492669922044447E-2</v>
      </c>
      <c r="AN53" s="124">
        <v>1.9706255958568387E-2</v>
      </c>
      <c r="AO53" s="124">
        <v>1.3000307188804332E-2</v>
      </c>
      <c r="AP53" s="124">
        <v>8.4660576053078671E-3</v>
      </c>
      <c r="AQ53" s="124">
        <v>5.4413810727139801E-3</v>
      </c>
      <c r="AR53" s="124">
        <v>3.4511445100502808E-3</v>
      </c>
    </row>
    <row r="54" spans="9:44" ht="15" thickBot="1">
      <c r="I54" s="192">
        <v>7800</v>
      </c>
      <c r="J54" s="124">
        <v>0.33202165801058742</v>
      </c>
      <c r="K54" s="124">
        <v>0.16174275639681918</v>
      </c>
      <c r="L54" s="124">
        <v>2.5531041752777046</v>
      </c>
      <c r="M54" s="124">
        <v>6.8376276819819889E-3</v>
      </c>
      <c r="N54" s="124">
        <v>0.23648490638378283</v>
      </c>
      <c r="O54" s="124">
        <v>7.8346328927559952E-2</v>
      </c>
      <c r="P54" s="124">
        <v>1.2264921966136462</v>
      </c>
      <c r="Q54" s="124">
        <v>0.42837719183150436</v>
      </c>
      <c r="R54" s="124">
        <v>0.14788509561151297</v>
      </c>
      <c r="S54" s="124">
        <v>1.3546735773329382E-2</v>
      </c>
      <c r="T54" s="124">
        <v>0.6777397090557632</v>
      </c>
      <c r="U54" s="124">
        <v>0.32553834612351884</v>
      </c>
      <c r="V54" s="124">
        <v>0.41843793415348379</v>
      </c>
      <c r="W54" s="124">
        <v>0.57921985224396033</v>
      </c>
      <c r="X54" s="124">
        <v>0.76354126163955061</v>
      </c>
      <c r="Y54" s="124">
        <v>0.95790647980875621</v>
      </c>
      <c r="Z54" s="124">
        <v>1.1929129560920642</v>
      </c>
      <c r="AA54" s="124">
        <v>1.5681034327694552</v>
      </c>
      <c r="AB54" s="124">
        <v>2.0115487418133591</v>
      </c>
      <c r="AC54" s="124">
        <v>2.5398954901566473</v>
      </c>
      <c r="AD54" s="124">
        <v>3.1829668063026348</v>
      </c>
      <c r="AE54" s="124">
        <v>3.9205586140301776</v>
      </c>
      <c r="AF54" s="124">
        <v>4.8509788035448071</v>
      </c>
      <c r="AG54" s="124">
        <v>12.558933541280636</v>
      </c>
      <c r="AH54" s="124">
        <v>0.16927140370176322</v>
      </c>
      <c r="AI54" s="124">
        <v>0.11982105072330013</v>
      </c>
      <c r="AJ54" s="124">
        <v>8.3830966498902482E-2</v>
      </c>
      <c r="AK54" s="124">
        <v>5.7953805633936442E-2</v>
      </c>
      <c r="AL54" s="124">
        <v>3.9578700718728752E-2</v>
      </c>
      <c r="AM54" s="124">
        <v>2.6696322486033208E-2</v>
      </c>
      <c r="AN54" s="124">
        <v>1.7781326521692925E-2</v>
      </c>
      <c r="AO54" s="124">
        <v>1.1692723167781085E-2</v>
      </c>
      <c r="AP54" s="124">
        <v>7.5897156528561358E-3</v>
      </c>
      <c r="AQ54" s="124">
        <v>4.8620203203558199E-3</v>
      </c>
      <c r="AR54" s="124">
        <v>3.0733789095922022E-3</v>
      </c>
    </row>
    <row r="55" spans="9:44" ht="15" thickBot="1">
      <c r="I55" s="192">
        <v>7900</v>
      </c>
      <c r="J55" s="124">
        <v>0.3064757050780984</v>
      </c>
      <c r="K55" s="124">
        <v>0.15162073595907824</v>
      </c>
      <c r="L55" s="124">
        <v>2.465006902363005</v>
      </c>
      <c r="M55" s="124">
        <v>6.3232795805112105E-3</v>
      </c>
      <c r="N55" s="124">
        <v>0.21772803709625593</v>
      </c>
      <c r="O55" s="124">
        <v>7.1420636091239956E-2</v>
      </c>
      <c r="P55" s="124">
        <v>1.1472670412464141</v>
      </c>
      <c r="Q55" s="124">
        <v>0.39686887988401776</v>
      </c>
      <c r="R55" s="124">
        <v>0.13544246043019109</v>
      </c>
      <c r="S55" s="124">
        <v>1.2136210067725303E-2</v>
      </c>
      <c r="T55" s="124">
        <v>0.62928419048981599</v>
      </c>
      <c r="U55" s="124">
        <v>0.30235366427430821</v>
      </c>
      <c r="V55" s="124">
        <v>0.39240246151637265</v>
      </c>
      <c r="W55" s="124">
        <v>0.53770741992951254</v>
      </c>
      <c r="X55" s="124">
        <v>0.71626519668735944</v>
      </c>
      <c r="Y55" s="124">
        <v>0.90878644651445084</v>
      </c>
      <c r="Z55" s="124">
        <v>1.1241915330636383</v>
      </c>
      <c r="AA55" s="124">
        <v>1.4597970844921004</v>
      </c>
      <c r="AB55" s="124">
        <v>1.8984860303129409</v>
      </c>
      <c r="AC55" s="124">
        <v>2.3948691412102523</v>
      </c>
      <c r="AD55" s="124">
        <v>3.0152709345124391</v>
      </c>
      <c r="AE55" s="124">
        <v>3.7221238169653716</v>
      </c>
      <c r="AF55" s="124">
        <v>4.5969301496532911</v>
      </c>
      <c r="AG55" s="124">
        <v>12.016368838819492</v>
      </c>
      <c r="AH55" s="124">
        <v>0.15543151820685919</v>
      </c>
      <c r="AI55" s="124">
        <v>0.1097065088583915</v>
      </c>
      <c r="AJ55" s="124">
        <v>7.6527042276302609E-2</v>
      </c>
      <c r="AK55" s="124">
        <v>5.274450467191906E-2</v>
      </c>
      <c r="AL55" s="124">
        <v>3.5910195481398365E-2</v>
      </c>
      <c r="AM55" s="124">
        <v>2.4146069590754882E-2</v>
      </c>
      <c r="AN55" s="124">
        <v>1.6031590165147713E-2</v>
      </c>
      <c r="AO55" s="124">
        <v>1.0508121816419063E-2</v>
      </c>
      <c r="AP55" s="124">
        <v>6.7984884411312757E-3</v>
      </c>
      <c r="AQ55" s="124">
        <v>4.3407261232474049E-3</v>
      </c>
      <c r="AR55" s="124">
        <v>2.7346559206091062E-3</v>
      </c>
    </row>
    <row r="56" spans="9:44" ht="15" thickBot="1">
      <c r="I56" s="192">
        <v>8000</v>
      </c>
      <c r="J56" s="124">
        <v>0.28269427523369195</v>
      </c>
      <c r="K56" s="124">
        <v>0.14348345001239546</v>
      </c>
      <c r="L56" s="124">
        <v>2.3525231463050171</v>
      </c>
      <c r="M56" s="124">
        <v>5.8265462992282517E-3</v>
      </c>
      <c r="N56" s="124">
        <v>0.20033670746611831</v>
      </c>
      <c r="O56" s="124">
        <v>6.5064646785514588E-2</v>
      </c>
      <c r="P56" s="124">
        <v>1.072531421023394</v>
      </c>
      <c r="Q56" s="124">
        <v>0.36744449641927346</v>
      </c>
      <c r="R56" s="124">
        <v>0.12397933415272533</v>
      </c>
      <c r="S56" s="124">
        <v>1.0864482274394507E-2</v>
      </c>
      <c r="T56" s="124">
        <v>0.58395356876279902</v>
      </c>
      <c r="U56" s="124">
        <v>0.27861295345476511</v>
      </c>
      <c r="V56" s="124">
        <v>0.37039352909534828</v>
      </c>
      <c r="W56" s="124">
        <v>0.49621433563348005</v>
      </c>
      <c r="X56" s="124">
        <v>0.66917778173758524</v>
      </c>
      <c r="Y56" s="124">
        <v>0.85980466289138402</v>
      </c>
      <c r="Z56" s="124">
        <v>1.0633847481548822</v>
      </c>
      <c r="AA56" s="124">
        <v>1.3598785128806739</v>
      </c>
      <c r="AB56" s="124">
        <v>1.7895333906079267</v>
      </c>
      <c r="AC56" s="124">
        <v>2.2586033252555295</v>
      </c>
      <c r="AD56" s="124">
        <v>2.8518089504423059</v>
      </c>
      <c r="AE56" s="124">
        <v>3.5344131701592749</v>
      </c>
      <c r="AF56" s="124">
        <v>4.3569902801305904</v>
      </c>
      <c r="AG56" s="124">
        <v>11.489515135773084</v>
      </c>
      <c r="AH56" s="124">
        <v>0.14262142723123172</v>
      </c>
      <c r="AI56" s="124">
        <v>0.10037178217317519</v>
      </c>
      <c r="AJ56" s="124">
        <v>6.9807059321933818E-2</v>
      </c>
      <c r="AK56" s="124">
        <v>4.7966700946095925E-2</v>
      </c>
      <c r="AL56" s="124">
        <v>3.255635282610761E-2</v>
      </c>
      <c r="AM56" s="124">
        <v>2.1822162279741077E-2</v>
      </c>
      <c r="AN56" s="124">
        <v>1.4442426826877772E-2</v>
      </c>
      <c r="AO56" s="124">
        <v>9.4358425492956886E-3</v>
      </c>
      <c r="AP56" s="124">
        <v>6.084720397989107E-3</v>
      </c>
      <c r="AQ56" s="124">
        <v>3.8720849447347445E-3</v>
      </c>
      <c r="AR56" s="124">
        <v>2.4312064443938303E-3</v>
      </c>
    </row>
    <row r="57" spans="9:44" ht="15" thickBot="1">
      <c r="I57" s="192">
        <v>8100</v>
      </c>
      <c r="J57" s="124">
        <v>0.26057186050165509</v>
      </c>
      <c r="K57" s="124">
        <v>0.13553249853936292</v>
      </c>
      <c r="L57" s="124">
        <v>2.2367425527305791</v>
      </c>
      <c r="M57" s="124">
        <v>5.3195094856856324E-3</v>
      </c>
      <c r="N57" s="124">
        <v>0.18421341632187052</v>
      </c>
      <c r="O57" s="124">
        <v>5.9232628634395761E-2</v>
      </c>
      <c r="P57" s="124">
        <v>1.0020597296608462</v>
      </c>
      <c r="Q57" s="124">
        <v>0.33997973884276211</v>
      </c>
      <c r="R57" s="124">
        <v>0.11341328317945587</v>
      </c>
      <c r="S57" s="124">
        <v>9.718042912404929E-3</v>
      </c>
      <c r="T57" s="124">
        <v>0.54152815679434629</v>
      </c>
      <c r="U57" s="124">
        <v>0.25672491160401384</v>
      </c>
      <c r="V57" s="124">
        <v>0.34894097296729798</v>
      </c>
      <c r="W57" s="124">
        <v>0.45214174447766858</v>
      </c>
      <c r="X57" s="124">
        <v>0.62321374437845622</v>
      </c>
      <c r="Y57" s="124">
        <v>0.81124496865590134</v>
      </c>
      <c r="Z57" s="124">
        <v>1.0085178560300228</v>
      </c>
      <c r="AA57" s="124">
        <v>1.2709789794899926</v>
      </c>
      <c r="AB57" s="124">
        <v>1.6798327758768981</v>
      </c>
      <c r="AC57" s="124">
        <v>2.1312474717172676</v>
      </c>
      <c r="AD57" s="124">
        <v>2.6927966994851893</v>
      </c>
      <c r="AE57" s="124">
        <v>3.3553588207667353</v>
      </c>
      <c r="AF57" s="124">
        <v>4.1316963260081545</v>
      </c>
      <c r="AG57" s="124">
        <v>10.979081002319356</v>
      </c>
      <c r="AH57" s="124">
        <v>0.13077249126329502</v>
      </c>
      <c r="AI57" s="124">
        <v>9.1763334263452012E-2</v>
      </c>
      <c r="AJ57" s="124">
        <v>6.3629061237396922E-2</v>
      </c>
      <c r="AK57" s="124">
        <v>4.3588148934922022E-2</v>
      </c>
      <c r="AL57" s="124">
        <v>2.9492669922044447E-2</v>
      </c>
      <c r="AM57" s="124">
        <v>1.9706255958568387E-2</v>
      </c>
      <c r="AN57" s="124">
        <v>1.3000307188804332E-2</v>
      </c>
      <c r="AO57" s="124">
        <v>8.4660576053078671E-3</v>
      </c>
      <c r="AP57" s="124">
        <v>5.4413810727139801E-3</v>
      </c>
      <c r="AQ57" s="124">
        <v>3.4511445100502808E-3</v>
      </c>
      <c r="AR57" s="124">
        <v>2.1595959575295364E-3</v>
      </c>
    </row>
    <row r="58" spans="9:44" ht="15" thickBot="1">
      <c r="I58" s="192">
        <v>8200</v>
      </c>
      <c r="J58" s="124">
        <v>0.24000803590135106</v>
      </c>
      <c r="K58" s="124">
        <v>0.12683182071092938</v>
      </c>
      <c r="L58" s="124">
        <v>2.1032316837907135</v>
      </c>
      <c r="M58" s="124">
        <v>4.8382435099619623E-3</v>
      </c>
      <c r="N58" s="124">
        <v>0.16927140370176322</v>
      </c>
      <c r="O58" s="124">
        <v>5.3883729498190411E-2</v>
      </c>
      <c r="P58" s="124">
        <v>0.93564884556263417</v>
      </c>
      <c r="Q58" s="124">
        <v>0.31436057365912673</v>
      </c>
      <c r="R58" s="124">
        <v>0.103675369548139</v>
      </c>
      <c r="S58" s="124">
        <v>8.6851085646212217E-3</v>
      </c>
      <c r="T58" s="124">
        <v>0.50182971105619023</v>
      </c>
      <c r="U58" s="124">
        <v>0.23648490638378283</v>
      </c>
      <c r="V58" s="124">
        <v>0.32553834612351884</v>
      </c>
      <c r="W58" s="124">
        <v>0.41843793415348379</v>
      </c>
      <c r="X58" s="124">
        <v>0.57921985224396033</v>
      </c>
      <c r="Y58" s="124">
        <v>0.76354126163955061</v>
      </c>
      <c r="Z58" s="124">
        <v>0.95790647980875621</v>
      </c>
      <c r="AA58" s="124">
        <v>1.1929129560920642</v>
      </c>
      <c r="AB58" s="124">
        <v>1.5681034327694552</v>
      </c>
      <c r="AC58" s="124">
        <v>2.0115487418133591</v>
      </c>
      <c r="AD58" s="124">
        <v>2.5398954901566473</v>
      </c>
      <c r="AE58" s="124">
        <v>3.1829668063026348</v>
      </c>
      <c r="AF58" s="124">
        <v>3.9205586140301776</v>
      </c>
      <c r="AG58" s="124">
        <v>10.486483702846854</v>
      </c>
      <c r="AH58" s="124">
        <v>0.11982105072330013</v>
      </c>
      <c r="AI58" s="124">
        <v>8.3830966498902482E-2</v>
      </c>
      <c r="AJ58" s="124">
        <v>5.7953805633936442E-2</v>
      </c>
      <c r="AK58" s="124">
        <v>3.9578700718728752E-2</v>
      </c>
      <c r="AL58" s="124">
        <v>2.6696322486033208E-2</v>
      </c>
      <c r="AM58" s="124">
        <v>1.7781326521692925E-2</v>
      </c>
      <c r="AN58" s="124">
        <v>1.1692723167781085E-2</v>
      </c>
      <c r="AO58" s="124">
        <v>7.5897156528561358E-3</v>
      </c>
      <c r="AP58" s="124">
        <v>4.8620203203558199E-3</v>
      </c>
      <c r="AQ58" s="124">
        <v>3.0733789095922022E-3</v>
      </c>
      <c r="AR58" s="124">
        <v>1.9166978774722686E-3</v>
      </c>
    </row>
    <row r="59" spans="9:44" ht="15" thickBot="1">
      <c r="I59" s="192">
        <v>8300</v>
      </c>
      <c r="J59" s="124">
        <v>0.22090729678121263</v>
      </c>
      <c r="K59" s="124">
        <v>0.11818665958290128</v>
      </c>
      <c r="L59" s="124">
        <v>1.9762072221191802</v>
      </c>
      <c r="M59" s="124">
        <v>4.3892335199020365E-3</v>
      </c>
      <c r="N59" s="124">
        <v>0.15543151820685919</v>
      </c>
      <c r="O59" s="124">
        <v>4.8981003141898044E-2</v>
      </c>
      <c r="P59" s="124">
        <v>0.87309898421970233</v>
      </c>
      <c r="Q59" s="124">
        <v>0.29047785495344103</v>
      </c>
      <c r="R59" s="124">
        <v>9.4704437550749046E-2</v>
      </c>
      <c r="S59" s="124">
        <v>7.7550617683349874E-3</v>
      </c>
      <c r="T59" s="124">
        <v>0.46469886907399943</v>
      </c>
      <c r="U59" s="124">
        <v>0.21772803709625593</v>
      </c>
      <c r="V59" s="124">
        <v>0.30235366427430821</v>
      </c>
      <c r="W59" s="124">
        <v>0.39240246151637265</v>
      </c>
      <c r="X59" s="124">
        <v>0.53770741992951254</v>
      </c>
      <c r="Y59" s="124">
        <v>0.71626519668735944</v>
      </c>
      <c r="Z59" s="124">
        <v>0.90878644651445084</v>
      </c>
      <c r="AA59" s="124">
        <v>1.1241915330636383</v>
      </c>
      <c r="AB59" s="124">
        <v>1.4597970844921004</v>
      </c>
      <c r="AC59" s="124">
        <v>1.8984860303129409</v>
      </c>
      <c r="AD59" s="124">
        <v>2.3948691412102523</v>
      </c>
      <c r="AE59" s="124">
        <v>3.0152709345124391</v>
      </c>
      <c r="AF59" s="124">
        <v>3.7221238169653716</v>
      </c>
      <c r="AG59" s="124">
        <v>10.013381706638153</v>
      </c>
      <c r="AH59" s="124">
        <v>0.1097065088583915</v>
      </c>
      <c r="AI59" s="124">
        <v>7.6527042276302609E-2</v>
      </c>
      <c r="AJ59" s="124">
        <v>5.274450467191906E-2</v>
      </c>
      <c r="AK59" s="124">
        <v>3.5910195481398365E-2</v>
      </c>
      <c r="AL59" s="124">
        <v>2.4146069590754882E-2</v>
      </c>
      <c r="AM59" s="124">
        <v>1.6031590165147713E-2</v>
      </c>
      <c r="AN59" s="124">
        <v>1.0508121816419063E-2</v>
      </c>
      <c r="AO59" s="124">
        <v>6.7984884411312757E-3</v>
      </c>
      <c r="AP59" s="124">
        <v>4.3407261232474049E-3</v>
      </c>
      <c r="AQ59" s="124">
        <v>2.7346559206091062E-3</v>
      </c>
      <c r="AR59" s="124">
        <v>1.6996687447646823E-3</v>
      </c>
    </row>
    <row r="60" spans="9:44" ht="15" thickBot="1">
      <c r="I60" s="192">
        <v>8400</v>
      </c>
      <c r="J60" s="124">
        <v>0.20317889779085418</v>
      </c>
      <c r="K60" s="124">
        <v>0.10980987861067121</v>
      </c>
      <c r="L60" s="124">
        <v>1.8559003189528089</v>
      </c>
      <c r="M60" s="124">
        <v>3.9472493196250373E-3</v>
      </c>
      <c r="N60" s="124">
        <v>0.14262142723123172</v>
      </c>
      <c r="O60" s="124">
        <v>4.4490473383156544E-2</v>
      </c>
      <c r="P60" s="124">
        <v>0.81422504857403277</v>
      </c>
      <c r="Q60" s="124">
        <v>0.26822976442271551</v>
      </c>
      <c r="R60" s="124">
        <v>8.6444774424315043E-2</v>
      </c>
      <c r="S60" s="124">
        <v>6.9184071064787838E-3</v>
      </c>
      <c r="T60" s="124">
        <v>0.42999000398914444</v>
      </c>
      <c r="U60" s="124">
        <v>0.20033670746611831</v>
      </c>
      <c r="V60" s="124">
        <v>0.27861295345476511</v>
      </c>
      <c r="W60" s="124">
        <v>0.37039352909534828</v>
      </c>
      <c r="X60" s="124">
        <v>0.49621433563348005</v>
      </c>
      <c r="Y60" s="124">
        <v>0.66917778173758524</v>
      </c>
      <c r="Z60" s="124">
        <v>0.85980466289138402</v>
      </c>
      <c r="AA60" s="124">
        <v>1.0633847481548822</v>
      </c>
      <c r="AB60" s="124">
        <v>1.3598785128806739</v>
      </c>
      <c r="AC60" s="124">
        <v>1.7895333906079267</v>
      </c>
      <c r="AD60" s="124">
        <v>2.2586033252555295</v>
      </c>
      <c r="AE60" s="124">
        <v>2.8518089504423059</v>
      </c>
      <c r="AF60" s="124">
        <v>3.5344131701592749</v>
      </c>
      <c r="AG60" s="124">
        <v>9.5610969384943196</v>
      </c>
      <c r="AH60" s="124">
        <v>0.10037178217317519</v>
      </c>
      <c r="AI60" s="124">
        <v>6.9807059321933818E-2</v>
      </c>
      <c r="AJ60" s="124">
        <v>4.7966700946095925E-2</v>
      </c>
      <c r="AK60" s="124">
        <v>3.255635282610761E-2</v>
      </c>
      <c r="AL60" s="124">
        <v>2.1822162279741077E-2</v>
      </c>
      <c r="AM60" s="124">
        <v>1.4442426826877772E-2</v>
      </c>
      <c r="AN60" s="124">
        <v>9.4358425492956886E-3</v>
      </c>
      <c r="AO60" s="124">
        <v>6.084720397989107E-3</v>
      </c>
      <c r="AP60" s="124">
        <v>3.8720849447347445E-3</v>
      </c>
      <c r="AQ60" s="124">
        <v>2.4312064443938303E-3</v>
      </c>
      <c r="AR60" s="124">
        <v>1.5059251264241589E-3</v>
      </c>
    </row>
    <row r="61" spans="9:44" ht="15" thickBot="1">
      <c r="I61" s="192">
        <v>8500</v>
      </c>
      <c r="J61" s="124">
        <v>0.18673669202218945</v>
      </c>
      <c r="K61" s="124">
        <v>0.10143139445653214</v>
      </c>
      <c r="L61" s="124">
        <v>1.7420253397802465</v>
      </c>
      <c r="M61" s="124">
        <v>3.5221417724327288E-3</v>
      </c>
      <c r="N61" s="124">
        <v>0.13077249126329502</v>
      </c>
      <c r="O61" s="124">
        <v>4.0380574742962562E-2</v>
      </c>
      <c r="P61" s="124">
        <v>0.75884578473188258</v>
      </c>
      <c r="Q61" s="124">
        <v>0.24751841428339488</v>
      </c>
      <c r="R61" s="124">
        <v>7.8845657138432571E-2</v>
      </c>
      <c r="S61" s="124">
        <v>6.1664006912399948E-3</v>
      </c>
      <c r="T61" s="124">
        <v>0.39756911852001747</v>
      </c>
      <c r="U61" s="124">
        <v>0.18421341632187052</v>
      </c>
      <c r="V61" s="124">
        <v>0.25672491160401384</v>
      </c>
      <c r="W61" s="124">
        <v>0.34894097296729798</v>
      </c>
      <c r="X61" s="124">
        <v>0.45214174447766858</v>
      </c>
      <c r="Y61" s="124">
        <v>0.62321374437845622</v>
      </c>
      <c r="Z61" s="124">
        <v>0.81124496865590134</v>
      </c>
      <c r="AA61" s="124">
        <v>1.0085178560300228</v>
      </c>
      <c r="AB61" s="124">
        <v>1.2709789794899926</v>
      </c>
      <c r="AC61" s="124">
        <v>1.6798327758768981</v>
      </c>
      <c r="AD61" s="124">
        <v>2.1312474717172676</v>
      </c>
      <c r="AE61" s="124">
        <v>2.6927966994851893</v>
      </c>
      <c r="AF61" s="124">
        <v>3.3553588207667353</v>
      </c>
      <c r="AG61" s="124">
        <v>9.1301636579405709</v>
      </c>
      <c r="AH61" s="124">
        <v>9.1763334263452012E-2</v>
      </c>
      <c r="AI61" s="124">
        <v>6.3629061237396922E-2</v>
      </c>
      <c r="AJ61" s="124">
        <v>4.3588148934922022E-2</v>
      </c>
      <c r="AK61" s="124">
        <v>2.9492669922044447E-2</v>
      </c>
      <c r="AL61" s="124">
        <v>1.9706255958568387E-2</v>
      </c>
      <c r="AM61" s="124">
        <v>1.3000307188804332E-2</v>
      </c>
      <c r="AN61" s="124">
        <v>8.4660576053078671E-3</v>
      </c>
      <c r="AO61" s="124">
        <v>5.4413810727139801E-3</v>
      </c>
      <c r="AP61" s="124">
        <v>3.4511445100502808E-3</v>
      </c>
      <c r="AQ61" s="124">
        <v>2.1595959575295364E-3</v>
      </c>
      <c r="AR61" s="124">
        <v>1.3331221475046293E-3</v>
      </c>
    </row>
    <row r="62" spans="9:44" ht="15" thickBot="1">
      <c r="I62" s="192">
        <v>8600</v>
      </c>
      <c r="J62" s="124">
        <v>0.1714989706711553</v>
      </c>
      <c r="K62" s="124">
        <v>9.2767895118336885E-2</v>
      </c>
      <c r="L62" s="124">
        <v>1.6342883757910678</v>
      </c>
      <c r="M62" s="124">
        <v>3.1406355032400704E-3</v>
      </c>
      <c r="N62" s="124">
        <v>0.11982105072330013</v>
      </c>
      <c r="O62" s="124">
        <v>3.6622062800302745E-2</v>
      </c>
      <c r="P62" s="124">
        <v>0.70678610865191116</v>
      </c>
      <c r="Q62" s="124">
        <v>0.22825073407237667</v>
      </c>
      <c r="R62" s="124">
        <v>7.1859261695233823E-2</v>
      </c>
      <c r="S62" s="124">
        <v>5.4911351691834306E-3</v>
      </c>
      <c r="T62" s="124">
        <v>0.36730732978115571</v>
      </c>
      <c r="U62" s="124">
        <v>0.16927140370176322</v>
      </c>
      <c r="V62" s="124">
        <v>0.23648490638378283</v>
      </c>
      <c r="W62" s="124">
        <v>0.32553834612351884</v>
      </c>
      <c r="X62" s="124">
        <v>0.41843793415348379</v>
      </c>
      <c r="Y62" s="124">
        <v>0.57921985224396033</v>
      </c>
      <c r="Z62" s="124">
        <v>0.76354126163955061</v>
      </c>
      <c r="AA62" s="124">
        <v>0.95790647980875621</v>
      </c>
      <c r="AB62" s="124">
        <v>1.1929129560920642</v>
      </c>
      <c r="AC62" s="124">
        <v>1.5681034327694552</v>
      </c>
      <c r="AD62" s="124">
        <v>2.0115487418133591</v>
      </c>
      <c r="AE62" s="124">
        <v>2.5398954901566473</v>
      </c>
      <c r="AF62" s="124">
        <v>3.1829668063026348</v>
      </c>
      <c r="AG62" s="124">
        <v>8.7201018628439328</v>
      </c>
      <c r="AH62" s="124">
        <v>8.3830966498902482E-2</v>
      </c>
      <c r="AI62" s="124">
        <v>5.7953805633936442E-2</v>
      </c>
      <c r="AJ62" s="124">
        <v>3.9578700718728752E-2</v>
      </c>
      <c r="AK62" s="124">
        <v>2.6696322486033208E-2</v>
      </c>
      <c r="AL62" s="124">
        <v>1.7781326521692925E-2</v>
      </c>
      <c r="AM62" s="124">
        <v>1.1692723167781085E-2</v>
      </c>
      <c r="AN62" s="124">
        <v>7.5897156528561358E-3</v>
      </c>
      <c r="AO62" s="124">
        <v>4.8620203203558199E-3</v>
      </c>
      <c r="AP62" s="124">
        <v>3.0733789095922022E-3</v>
      </c>
      <c r="AQ62" s="124">
        <v>1.9166978774722686E-3</v>
      </c>
      <c r="AR62" s="124">
        <v>1.179133560466011E-3</v>
      </c>
    </row>
    <row r="63" spans="9:44" ht="15" thickBot="1">
      <c r="I63" s="192">
        <v>8700</v>
      </c>
      <c r="J63" s="124">
        <v>0.15738830355677719</v>
      </c>
      <c r="K63" s="124">
        <v>8.4783218638982527E-2</v>
      </c>
      <c r="L63" s="124">
        <v>1.5323569606081211</v>
      </c>
      <c r="M63" s="124">
        <v>2.7984941362767931E-3</v>
      </c>
      <c r="N63" s="124">
        <v>0.1097065088583915</v>
      </c>
      <c r="O63" s="124">
        <v>3.3187554097680073E-2</v>
      </c>
      <c r="P63" s="124">
        <v>0.6578785762704159</v>
      </c>
      <c r="Q63" s="124">
        <v>0.21033875833710633</v>
      </c>
      <c r="R63" s="124">
        <v>6.5441449590971645E-2</v>
      </c>
      <c r="S63" s="124">
        <v>4.8853305702895172E-3</v>
      </c>
      <c r="T63" s="124">
        <v>0.33908393926743319</v>
      </c>
      <c r="U63" s="124">
        <v>0.15543151820685919</v>
      </c>
      <c r="V63" s="124">
        <v>0.21772803709625593</v>
      </c>
      <c r="W63" s="124">
        <v>0.30235366427430821</v>
      </c>
      <c r="X63" s="124">
        <v>0.39240246151637265</v>
      </c>
      <c r="Y63" s="124">
        <v>0.53770741992951254</v>
      </c>
      <c r="Z63" s="124">
        <v>0.71626519668735944</v>
      </c>
      <c r="AA63" s="124">
        <v>0.90878644651445084</v>
      </c>
      <c r="AB63" s="124">
        <v>1.1241915330636383</v>
      </c>
      <c r="AC63" s="124">
        <v>1.4597970844921004</v>
      </c>
      <c r="AD63" s="124">
        <v>1.8984860303129409</v>
      </c>
      <c r="AE63" s="124">
        <v>2.3948691412102523</v>
      </c>
      <c r="AF63" s="124">
        <v>3.0152709345124391</v>
      </c>
      <c r="AG63" s="124">
        <v>8.3294741289487888</v>
      </c>
      <c r="AH63" s="124">
        <v>7.6527042276302609E-2</v>
      </c>
      <c r="AI63" s="124">
        <v>5.274450467191906E-2</v>
      </c>
      <c r="AJ63" s="124">
        <v>3.5910195481398365E-2</v>
      </c>
      <c r="AK63" s="124">
        <v>2.4146069590754882E-2</v>
      </c>
      <c r="AL63" s="124">
        <v>1.6031590165147713E-2</v>
      </c>
      <c r="AM63" s="124">
        <v>1.0508121816419063E-2</v>
      </c>
      <c r="AN63" s="124">
        <v>6.7984884411312757E-3</v>
      </c>
      <c r="AO63" s="124">
        <v>4.3407261232474049E-3</v>
      </c>
      <c r="AP63" s="124">
        <v>2.7346559206091062E-3</v>
      </c>
      <c r="AQ63" s="124">
        <v>1.6996687447646823E-3</v>
      </c>
      <c r="AR63" s="124">
        <v>1.0420332647702668E-3</v>
      </c>
    </row>
    <row r="64" spans="9:44" ht="15" thickBot="1">
      <c r="I64" s="192">
        <v>8800</v>
      </c>
      <c r="J64" s="124">
        <v>0.14433138081855007</v>
      </c>
      <c r="K64" s="124">
        <v>7.743518576472036E-2</v>
      </c>
      <c r="L64" s="124">
        <v>1.4359904274930428</v>
      </c>
      <c r="M64" s="124">
        <v>2.4918120198519195E-3</v>
      </c>
      <c r="N64" s="124">
        <v>0.10037178217317519</v>
      </c>
      <c r="O64" s="124">
        <v>3.0051581913336938E-2</v>
      </c>
      <c r="P64" s="124">
        <v>0.61196383517892539</v>
      </c>
      <c r="Q64" s="124">
        <v>0.19369927743699547</v>
      </c>
      <c r="R64" s="124">
        <v>5.9550511498992036E-2</v>
      </c>
      <c r="S64" s="124">
        <v>4.3423513903641476E-3</v>
      </c>
      <c r="T64" s="124">
        <v>0.31278228397481456</v>
      </c>
      <c r="U64" s="124">
        <v>0.14262142723123172</v>
      </c>
      <c r="V64" s="124">
        <v>0.20033670746611831</v>
      </c>
      <c r="W64" s="124">
        <v>0.27861295345476511</v>
      </c>
      <c r="X64" s="124">
        <v>0.37039352909534828</v>
      </c>
      <c r="Y64" s="124">
        <v>0.49621433563348005</v>
      </c>
      <c r="Z64" s="124">
        <v>0.66917778173758524</v>
      </c>
      <c r="AA64" s="124">
        <v>0.85980466289138402</v>
      </c>
      <c r="AB64" s="124">
        <v>1.0633847481548822</v>
      </c>
      <c r="AC64" s="124">
        <v>1.3598785128806739</v>
      </c>
      <c r="AD64" s="124">
        <v>1.7895333906079267</v>
      </c>
      <c r="AE64" s="124">
        <v>2.2586033252555295</v>
      </c>
      <c r="AF64" s="124">
        <v>2.8518089504423059</v>
      </c>
      <c r="AG64" s="124">
        <v>7.9561933002546406</v>
      </c>
      <c r="AH64" s="124">
        <v>6.9807059321933818E-2</v>
      </c>
      <c r="AI64" s="124">
        <v>4.7966700946095925E-2</v>
      </c>
      <c r="AJ64" s="124">
        <v>3.255635282610761E-2</v>
      </c>
      <c r="AK64" s="124">
        <v>2.1822162279741077E-2</v>
      </c>
      <c r="AL64" s="124">
        <v>1.4442426826877772E-2</v>
      </c>
      <c r="AM64" s="124">
        <v>9.4358425492956886E-3</v>
      </c>
      <c r="AN64" s="124">
        <v>6.084720397989107E-3</v>
      </c>
      <c r="AO64" s="124">
        <v>3.8720849447347445E-3</v>
      </c>
      <c r="AP64" s="124">
        <v>2.4312064443938303E-3</v>
      </c>
      <c r="AQ64" s="124">
        <v>1.5059251264241589E-3</v>
      </c>
      <c r="AR64" s="124">
        <v>9.2007819203226027E-4</v>
      </c>
    </row>
    <row r="65" spans="1:44" ht="15" thickBot="1">
      <c r="I65" s="192">
        <v>8900</v>
      </c>
      <c r="J65" s="124">
        <v>0.13225885609657689</v>
      </c>
      <c r="K65" s="124">
        <v>7.0675495659317217E-2</v>
      </c>
      <c r="L65" s="124">
        <v>1.3449248014983479</v>
      </c>
      <c r="M65" s="124">
        <v>2.2170468361849519E-3</v>
      </c>
      <c r="N65" s="124">
        <v>9.1763334263452012E-2</v>
      </c>
      <c r="O65" s="124">
        <v>2.7190580921924803E-2</v>
      </c>
      <c r="P65" s="124">
        <v>0.56888632381837978</v>
      </c>
      <c r="Q65" s="124">
        <v>0.17825262753079274</v>
      </c>
      <c r="R65" s="124">
        <v>5.4147429918236414E-2</v>
      </c>
      <c r="S65" s="124">
        <v>3.8561505337775023E-3</v>
      </c>
      <c r="T65" s="124">
        <v>0.28829087588637392</v>
      </c>
      <c r="U65" s="124">
        <v>0.13077249126329502</v>
      </c>
      <c r="V65" s="124">
        <v>0.18421341632187052</v>
      </c>
      <c r="W65" s="124">
        <v>0.25672491160401384</v>
      </c>
      <c r="X65" s="124">
        <v>0.34894097296729798</v>
      </c>
      <c r="Y65" s="124">
        <v>0.45214174447766858</v>
      </c>
      <c r="Z65" s="124">
        <v>0.62321374437845622</v>
      </c>
      <c r="AA65" s="124">
        <v>0.81124496865590134</v>
      </c>
      <c r="AB65" s="124">
        <v>1.0085178560300228</v>
      </c>
      <c r="AC65" s="124">
        <v>1.2709789794899926</v>
      </c>
      <c r="AD65" s="124">
        <v>1.6798327758768981</v>
      </c>
      <c r="AE65" s="124">
        <v>2.1312474717172676</v>
      </c>
      <c r="AF65" s="124">
        <v>2.6927966994851893</v>
      </c>
      <c r="AG65" s="124">
        <v>7.5979387388124895</v>
      </c>
      <c r="AH65" s="124">
        <v>6.3629061237396922E-2</v>
      </c>
      <c r="AI65" s="124">
        <v>4.3588148934922022E-2</v>
      </c>
      <c r="AJ65" s="124">
        <v>2.9492669922044447E-2</v>
      </c>
      <c r="AK65" s="124">
        <v>1.9706255958568387E-2</v>
      </c>
      <c r="AL65" s="124">
        <v>1.3000307188804332E-2</v>
      </c>
      <c r="AM65" s="124">
        <v>8.4660576053078671E-3</v>
      </c>
      <c r="AN65" s="124">
        <v>5.4413810727139801E-3</v>
      </c>
      <c r="AO65" s="124">
        <v>3.4511445100502808E-3</v>
      </c>
      <c r="AP65" s="124">
        <v>2.1595959575295364E-3</v>
      </c>
      <c r="AQ65" s="124">
        <v>1.3331221475046293E-3</v>
      </c>
      <c r="AR65" s="124">
        <v>8.1169247506169824E-4</v>
      </c>
    </row>
    <row r="66" spans="1:44" ht="15" thickBot="1">
      <c r="I66" s="192">
        <v>9000</v>
      </c>
      <c r="J66" s="124">
        <v>0.12110519148173021</v>
      </c>
      <c r="K66" s="124">
        <v>6.4459971342586769E-2</v>
      </c>
      <c r="L66" s="124">
        <v>1.2589129721765535</v>
      </c>
      <c r="M66" s="124">
        <v>1.9710057139207251E-3</v>
      </c>
      <c r="N66" s="124">
        <v>8.3830966498902482E-2</v>
      </c>
      <c r="O66" s="124">
        <v>2.4582586770228978E-2</v>
      </c>
      <c r="P66" s="124">
        <v>0.52849814913020998</v>
      </c>
      <c r="Q66" s="124">
        <v>0.16392371428239702</v>
      </c>
      <c r="R66" s="124">
        <v>4.9195830195261789E-2</v>
      </c>
      <c r="S66" s="124">
        <v>3.4212368996594574E-3</v>
      </c>
      <c r="T66" s="124">
        <v>0.26550386728288894</v>
      </c>
      <c r="U66" s="124">
        <v>0.11982105072330013</v>
      </c>
      <c r="V66" s="124">
        <v>0.16927140370176322</v>
      </c>
      <c r="W66" s="124">
        <v>0.23648490638378283</v>
      </c>
      <c r="X66" s="124">
        <v>0.32553834612351884</v>
      </c>
      <c r="Y66" s="124">
        <v>0.41843793415348379</v>
      </c>
      <c r="Z66" s="124">
        <v>0.57921985224396033</v>
      </c>
      <c r="AA66" s="124">
        <v>0.76354126163955061</v>
      </c>
      <c r="AB66" s="124">
        <v>0.95790647980875621</v>
      </c>
      <c r="AC66" s="124">
        <v>1.1929129560920642</v>
      </c>
      <c r="AD66" s="124">
        <v>1.5681034327694552</v>
      </c>
      <c r="AE66" s="124">
        <v>2.0115487418133591</v>
      </c>
      <c r="AF66" s="124">
        <v>2.5398954901566473</v>
      </c>
      <c r="AG66" s="124">
        <v>7.2526145017328325</v>
      </c>
      <c r="AH66" s="124">
        <v>5.7953805633936442E-2</v>
      </c>
      <c r="AI66" s="124">
        <v>3.9578700718728752E-2</v>
      </c>
      <c r="AJ66" s="124">
        <v>2.6696322486033208E-2</v>
      </c>
      <c r="AK66" s="124">
        <v>1.7781326521692925E-2</v>
      </c>
      <c r="AL66" s="124">
        <v>1.1692723167781085E-2</v>
      </c>
      <c r="AM66" s="124">
        <v>7.5897156528561358E-3</v>
      </c>
      <c r="AN66" s="124">
        <v>4.8620203203558199E-3</v>
      </c>
      <c r="AO66" s="124">
        <v>3.0733789095922022E-3</v>
      </c>
      <c r="AP66" s="124">
        <v>1.9166978774722686E-3</v>
      </c>
      <c r="AQ66" s="124">
        <v>1.179133560466011E-3</v>
      </c>
      <c r="AR66" s="124">
        <v>7.1545282221598398E-4</v>
      </c>
    </row>
    <row r="67" spans="1:44" ht="15" thickBot="1">
      <c r="I67" s="192">
        <v>9100</v>
      </c>
      <c r="J67" s="124">
        <v>0.11080850450540197</v>
      </c>
      <c r="K67" s="124">
        <v>5.8747624463167072E-2</v>
      </c>
      <c r="L67" s="124">
        <v>1.1776883912598679</v>
      </c>
      <c r="M67" s="124">
        <v>1.7508400250862218E-3</v>
      </c>
      <c r="N67" s="124">
        <v>7.6527042276302609E-2</v>
      </c>
      <c r="O67" s="124">
        <v>2.2207136843776037E-2</v>
      </c>
      <c r="P67" s="124">
        <v>0.49065642420585964</v>
      </c>
      <c r="Q67" s="124">
        <v>0.15064110557987875</v>
      </c>
      <c r="R67" s="124">
        <v>4.4661834006600301E-2</v>
      </c>
      <c r="S67" s="124">
        <v>3.0325537140878838E-3</v>
      </c>
      <c r="T67" s="124">
        <v>0.24432064809090259</v>
      </c>
      <c r="U67" s="124">
        <v>0.1097065088583915</v>
      </c>
      <c r="V67" s="124">
        <v>0.15543151820685919</v>
      </c>
      <c r="W67" s="124">
        <v>0.21772803709625593</v>
      </c>
      <c r="X67" s="124">
        <v>0.30235366427430821</v>
      </c>
      <c r="Y67" s="124">
        <v>0.39240246151637265</v>
      </c>
      <c r="Z67" s="124">
        <v>0.53770741992951254</v>
      </c>
      <c r="AA67" s="124">
        <v>0.71626519668735944</v>
      </c>
      <c r="AB67" s="124">
        <v>0.90878644651445084</v>
      </c>
      <c r="AC67" s="124">
        <v>1.1241915330636383</v>
      </c>
      <c r="AD67" s="124">
        <v>1.4597970844921004</v>
      </c>
      <c r="AE67" s="124">
        <v>1.8984860303129409</v>
      </c>
      <c r="AF67" s="124">
        <v>2.3948691412102523</v>
      </c>
      <c r="AG67" s="124">
        <v>6.9187263334465881</v>
      </c>
      <c r="AH67" s="124">
        <v>5.274450467191906E-2</v>
      </c>
      <c r="AI67" s="124">
        <v>3.5910195481398365E-2</v>
      </c>
      <c r="AJ67" s="124">
        <v>2.4146069590754882E-2</v>
      </c>
      <c r="AK67" s="124">
        <v>1.6031590165147713E-2</v>
      </c>
      <c r="AL67" s="124">
        <v>1.0508121816419063E-2</v>
      </c>
      <c r="AM67" s="124">
        <v>6.7984884411312757E-3</v>
      </c>
      <c r="AN67" s="124">
        <v>4.3407261232474049E-3</v>
      </c>
      <c r="AO67" s="124">
        <v>2.7346559206091062E-3</v>
      </c>
      <c r="AP67" s="124">
        <v>1.6996687447646823E-3</v>
      </c>
      <c r="AQ67" s="124">
        <v>1.0420332647702668E-3</v>
      </c>
      <c r="AR67" s="124">
        <v>6.300750216207318E-4</v>
      </c>
    </row>
    <row r="68" spans="1:44" ht="23.4" thickBot="1">
      <c r="I68" s="192" t="s">
        <v>382</v>
      </c>
      <c r="J68" s="300">
        <v>4100</v>
      </c>
      <c r="K68" s="300">
        <v>2900</v>
      </c>
      <c r="L68" s="300">
        <v>7400</v>
      </c>
      <c r="M68" s="300">
        <v>-400</v>
      </c>
      <c r="N68" s="300">
        <v>3900</v>
      </c>
      <c r="O68" s="300">
        <v>3600</v>
      </c>
      <c r="P68" s="300">
        <v>6300</v>
      </c>
      <c r="Q68" s="300">
        <v>4700</v>
      </c>
      <c r="R68" s="300">
        <v>3500</v>
      </c>
      <c r="S68" s="300">
        <v>700</v>
      </c>
      <c r="T68" s="300">
        <v>5300</v>
      </c>
      <c r="U68" s="300">
        <v>4300</v>
      </c>
      <c r="V68" s="300">
        <v>4700</v>
      </c>
      <c r="W68" s="300">
        <v>5100</v>
      </c>
      <c r="X68" s="300">
        <v>5500</v>
      </c>
      <c r="Y68" s="300">
        <v>5900</v>
      </c>
      <c r="Z68" s="300">
        <v>6300</v>
      </c>
      <c r="AA68" s="300">
        <v>6700</v>
      </c>
      <c r="AB68" s="300">
        <v>7100</v>
      </c>
      <c r="AC68" s="300">
        <v>7500</v>
      </c>
      <c r="AD68" s="300">
        <v>3500</v>
      </c>
      <c r="AE68" s="300">
        <v>3100</v>
      </c>
      <c r="AF68" s="300">
        <v>2700</v>
      </c>
      <c r="AG68" s="300">
        <v>4700</v>
      </c>
      <c r="AH68" s="300">
        <v>3500</v>
      </c>
      <c r="AI68" s="300">
        <v>3100</v>
      </c>
      <c r="AJ68" s="300">
        <v>2700</v>
      </c>
      <c r="AK68" s="300">
        <v>2300</v>
      </c>
      <c r="AL68" s="300">
        <v>1900</v>
      </c>
      <c r="AM68" s="300">
        <v>1500</v>
      </c>
      <c r="AN68" s="300">
        <v>1100</v>
      </c>
      <c r="AO68" s="300">
        <v>700</v>
      </c>
      <c r="AP68" s="300">
        <v>300</v>
      </c>
      <c r="AQ68" s="300">
        <v>-100</v>
      </c>
      <c r="AR68" s="300">
        <v>-500</v>
      </c>
    </row>
    <row r="69" spans="1:44" ht="23.4" thickBot="1">
      <c r="I69" s="192" t="s">
        <v>383</v>
      </c>
      <c r="J69" s="300">
        <v>3100</v>
      </c>
      <c r="K69" s="300">
        <v>2800</v>
      </c>
      <c r="L69" s="300">
        <v>3000</v>
      </c>
      <c r="M69" s="300">
        <v>2800</v>
      </c>
      <c r="N69" s="300">
        <v>3100</v>
      </c>
      <c r="O69" s="300">
        <v>3100</v>
      </c>
      <c r="P69" s="300">
        <v>3300</v>
      </c>
      <c r="Q69" s="300">
        <v>3100</v>
      </c>
      <c r="R69" s="300">
        <v>3100</v>
      </c>
      <c r="S69" s="300">
        <v>3100</v>
      </c>
      <c r="T69" s="300">
        <v>3100</v>
      </c>
      <c r="U69" s="300">
        <v>3100</v>
      </c>
      <c r="V69" s="300">
        <v>3100</v>
      </c>
      <c r="W69" s="300">
        <v>3100</v>
      </c>
      <c r="X69" s="300">
        <v>3100</v>
      </c>
      <c r="Y69" s="300">
        <v>3100</v>
      </c>
      <c r="Z69" s="300">
        <v>3100</v>
      </c>
      <c r="AA69" s="300">
        <v>3100</v>
      </c>
      <c r="AB69" s="300">
        <v>3100</v>
      </c>
      <c r="AC69" s="300">
        <v>3100</v>
      </c>
      <c r="AD69" s="300">
        <v>3100</v>
      </c>
      <c r="AE69" s="300">
        <v>3100</v>
      </c>
      <c r="AF69" s="300">
        <v>3100</v>
      </c>
      <c r="AG69" s="300">
        <v>3100</v>
      </c>
      <c r="AH69" s="300">
        <v>3100</v>
      </c>
      <c r="AI69" s="300">
        <v>3100</v>
      </c>
      <c r="AJ69" s="300">
        <v>3100</v>
      </c>
      <c r="AK69" s="300">
        <v>3100</v>
      </c>
      <c r="AL69" s="300">
        <v>3100</v>
      </c>
      <c r="AM69" s="300">
        <v>3100</v>
      </c>
      <c r="AN69" s="300">
        <v>3100</v>
      </c>
      <c r="AO69" s="300">
        <v>3100</v>
      </c>
      <c r="AP69" s="300">
        <v>3100</v>
      </c>
      <c r="AQ69" s="300">
        <v>3100</v>
      </c>
      <c r="AR69" s="300">
        <v>3100</v>
      </c>
    </row>
    <row r="70" spans="1:44">
      <c r="A70" s="174"/>
    </row>
    <row r="103" spans="1:1">
      <c r="A103" s="172"/>
    </row>
  </sheetData>
  <hyperlinks>
    <hyperlink ref="A2" location="Contents!A1" display="Return to Contents Page" xr:uid="{6F70B0EE-22A7-4831-8110-47BF2726BB10}"/>
    <hyperlink ref="A3" location="'6. T-1 Results'!A1" display="Return to Chapter Contents" xr:uid="{B607B994-7B13-45AF-AE98-097F1FAB72B3}"/>
  </hyperlinks>
  <pageMargins left="0.7" right="0.7" top="0.75" bottom="0.75" header="0.3" footer="0.3"/>
  <pageSetup paperSize="9" orientation="portrait" horizontalDpi="90" verticalDpi="9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051F-E7B4-4985-8065-EDBA291F950B}">
  <sheetPr codeName="Sheet82">
    <tabColor rgb="FFFFBF22"/>
  </sheetPr>
  <dimension ref="A1:S32"/>
  <sheetViews>
    <sheetView zoomScale="85" zoomScaleNormal="85" workbookViewId="0">
      <selection activeCell="C23" sqref="C23"/>
    </sheetView>
  </sheetViews>
  <sheetFormatPr defaultColWidth="0" defaultRowHeight="0" customHeight="1" zeroHeight="1"/>
  <cols>
    <col min="1" max="1" width="6.88671875" style="32" customWidth="1"/>
    <col min="2" max="2" width="31.33203125" style="32" customWidth="1"/>
    <col min="3" max="3" width="127.6640625" style="32" bestFit="1" customWidth="1"/>
    <col min="4" max="4" width="10" style="133" customWidth="1"/>
    <col min="5" max="5" width="9.109375" style="32" customWidth="1"/>
    <col min="6" max="19" width="0" style="32" hidden="1" customWidth="1"/>
    <col min="20" max="16384" width="9.109375" style="32" hidden="1"/>
  </cols>
  <sheetData>
    <row r="1" spans="1:17" s="34" customFormat="1" ht="19.2" customHeight="1">
      <c r="A1" s="35" t="str" cm="1">
        <f t="array" aca="1" ref="A1" ca="1">MID(CELL("filename",A1),FIND("]",CELL("filename",A1))+1,255)</f>
        <v>7. T-4 Results</v>
      </c>
      <c r="C1" s="33"/>
      <c r="D1" s="132"/>
      <c r="E1" s="33"/>
      <c r="F1" s="33"/>
    </row>
    <row r="2" spans="1:17" s="25" customFormat="1" ht="15" customHeight="1">
      <c r="C2" s="32"/>
      <c r="D2" s="133"/>
      <c r="E2" s="32"/>
      <c r="F2" s="32"/>
    </row>
    <row r="3" spans="1:17" s="25" customFormat="1" ht="14.4">
      <c r="C3" s="32"/>
      <c r="D3" s="133"/>
      <c r="E3" s="32"/>
      <c r="F3" s="32"/>
      <c r="O3" s="26"/>
      <c r="P3" s="27"/>
      <c r="Q3" s="27"/>
    </row>
    <row r="4" spans="1:17" s="25" customFormat="1" ht="14.4">
      <c r="C4" s="32"/>
      <c r="D4" s="133"/>
      <c r="E4" s="32"/>
      <c r="F4" s="32"/>
      <c r="O4" s="26"/>
      <c r="P4" s="27"/>
      <c r="Q4" s="27"/>
    </row>
    <row r="5" spans="1:17" s="25" customFormat="1" ht="14.4">
      <c r="C5" s="32"/>
      <c r="D5" s="133"/>
      <c r="E5" s="32"/>
      <c r="F5" s="32"/>
      <c r="O5" s="26"/>
      <c r="P5" s="27"/>
      <c r="Q5" s="27"/>
    </row>
    <row r="6" spans="1:17" s="25" customFormat="1" ht="14.4">
      <c r="C6" s="32"/>
      <c r="D6" s="133"/>
      <c r="E6" s="32"/>
      <c r="F6" s="32"/>
      <c r="O6" s="26"/>
      <c r="P6" s="27"/>
      <c r="Q6" s="27"/>
    </row>
    <row r="7" spans="1:17" s="25" customFormat="1" ht="15" thickBot="1">
      <c r="C7" s="32"/>
      <c r="D7" s="133"/>
      <c r="E7" s="32"/>
      <c r="F7" s="32"/>
      <c r="O7" s="28"/>
      <c r="P7" s="29"/>
      <c r="Q7" s="29"/>
    </row>
    <row r="8" spans="1:17" s="25" customFormat="1" ht="15" thickBot="1">
      <c r="A8" s="116" t="s">
        <v>7</v>
      </c>
      <c r="B8" s="117" t="s">
        <v>8</v>
      </c>
      <c r="C8" s="117" t="s">
        <v>9</v>
      </c>
      <c r="D8" s="117" t="s">
        <v>10</v>
      </c>
      <c r="E8" s="32"/>
      <c r="F8" s="32"/>
      <c r="O8" s="26"/>
      <c r="P8" s="27"/>
      <c r="Q8" s="27"/>
    </row>
    <row r="9" spans="1:17" s="25" customFormat="1" ht="15" thickBot="1">
      <c r="A9" s="107"/>
      <c r="B9" s="219"/>
      <c r="C9" s="107"/>
      <c r="D9" s="220"/>
      <c r="E9" s="107"/>
      <c r="F9" s="32"/>
      <c r="O9" s="28"/>
      <c r="P9" s="29"/>
      <c r="Q9" s="29"/>
    </row>
    <row r="10" spans="1:17" s="25" customFormat="1" ht="14.4">
      <c r="A10" s="394" t="str">
        <f>LEFT(B10,1)</f>
        <v>7</v>
      </c>
      <c r="B10" s="397" t="s">
        <v>56</v>
      </c>
      <c r="C10" s="211" t="s">
        <v>57</v>
      </c>
      <c r="D10" s="226" t="str">
        <f t="shared" ref="D10:D15" si="0">HYPERLINK("#'"&amp;LEFT(C10,FIND(":",C10)-1)&amp;"'!"&amp;"A1",LEFT(C10,FIND(":",C10)-1))</f>
        <v>Table 20</v>
      </c>
      <c r="E10" s="107"/>
      <c r="F10" s="32"/>
      <c r="O10" s="28"/>
      <c r="P10" s="29"/>
      <c r="Q10" s="29"/>
    </row>
    <row r="11" spans="1:17" s="25" customFormat="1" ht="14.4">
      <c r="A11" s="395"/>
      <c r="B11" s="398"/>
      <c r="C11" s="212" t="s">
        <v>58</v>
      </c>
      <c r="D11" s="225" t="str">
        <f t="shared" si="0"/>
        <v>Figure 38</v>
      </c>
      <c r="E11" s="107"/>
      <c r="F11" s="32"/>
      <c r="O11" s="28"/>
      <c r="P11" s="30"/>
      <c r="Q11" s="29"/>
    </row>
    <row r="12" spans="1:17" s="25" customFormat="1" ht="14.4">
      <c r="A12" s="395"/>
      <c r="B12" s="398"/>
      <c r="C12" s="212" t="s">
        <v>59</v>
      </c>
      <c r="D12" s="225" t="str">
        <f t="shared" si="0"/>
        <v>Figure 39</v>
      </c>
      <c r="E12" s="107"/>
      <c r="F12" s="32"/>
      <c r="O12" s="31"/>
    </row>
    <row r="13" spans="1:17" s="25" customFormat="1" ht="14.4">
      <c r="A13" s="395"/>
      <c r="B13" s="398"/>
      <c r="C13" s="212" t="s">
        <v>60</v>
      </c>
      <c r="D13" s="225" t="str">
        <f t="shared" si="0"/>
        <v>Figure 40</v>
      </c>
      <c r="E13" s="107"/>
      <c r="F13" s="32"/>
      <c r="O13" s="31"/>
    </row>
    <row r="14" spans="1:17" s="25" customFormat="1" ht="14.4">
      <c r="A14" s="395"/>
      <c r="B14" s="398"/>
      <c r="C14" s="212" t="s">
        <v>61</v>
      </c>
      <c r="D14" s="225" t="str">
        <f t="shared" si="0"/>
        <v>Table 21</v>
      </c>
      <c r="E14" s="107"/>
      <c r="F14" s="32"/>
      <c r="O14" s="31"/>
    </row>
    <row r="15" spans="1:17" s="25" customFormat="1" ht="15" thickBot="1">
      <c r="A15" s="396"/>
      <c r="B15" s="399"/>
      <c r="C15" s="213" t="s">
        <v>62</v>
      </c>
      <c r="D15" s="224" t="str">
        <f t="shared" si="0"/>
        <v>Figure 41</v>
      </c>
      <c r="E15" s="107"/>
      <c r="F15" s="32"/>
      <c r="O15" s="31"/>
    </row>
    <row r="16" spans="1:17" s="25" customFormat="1" ht="14.4">
      <c r="A16" s="107"/>
      <c r="B16" s="219"/>
      <c r="C16" s="107"/>
      <c r="D16" s="107"/>
      <c r="E16" s="107"/>
      <c r="F16" s="32"/>
      <c r="O16" s="31"/>
    </row>
    <row r="17" spans="1:15" s="25" customFormat="1" ht="14.4">
      <c r="A17" s="107"/>
      <c r="B17" s="219"/>
      <c r="C17" s="107"/>
      <c r="D17" s="107"/>
      <c r="E17" s="107"/>
      <c r="F17" s="32"/>
      <c r="O17" s="31"/>
    </row>
    <row r="18" spans="1:15" s="25" customFormat="1" ht="14.4">
      <c r="A18" s="107"/>
      <c r="B18" s="219"/>
      <c r="C18" s="107"/>
      <c r="D18" s="107"/>
      <c r="E18" s="107"/>
      <c r="F18" s="32"/>
      <c r="O18" s="31"/>
    </row>
    <row r="19" spans="1:15" s="25" customFormat="1" ht="14.4">
      <c r="A19" s="107"/>
      <c r="B19" s="219"/>
      <c r="C19" s="107"/>
      <c r="D19" s="107"/>
      <c r="E19" s="107"/>
      <c r="F19" s="32"/>
      <c r="O19" s="31"/>
    </row>
    <row r="20" spans="1:15" s="25" customFormat="1" ht="14.4">
      <c r="A20" s="107"/>
      <c r="B20" s="219"/>
      <c r="C20" s="107"/>
      <c r="D20" s="107"/>
      <c r="E20" s="107"/>
      <c r="F20" s="32"/>
    </row>
    <row r="21" spans="1:15" s="25" customFormat="1" ht="14.4">
      <c r="A21" s="107"/>
      <c r="B21" s="219"/>
      <c r="C21" s="107"/>
      <c r="D21" s="107"/>
      <c r="E21" s="107"/>
      <c r="F21" s="32"/>
    </row>
    <row r="22" spans="1:15" s="25" customFormat="1" ht="14.4">
      <c r="A22" s="107"/>
      <c r="B22" s="219"/>
      <c r="C22" s="107"/>
      <c r="D22" s="107"/>
      <c r="E22" s="107"/>
      <c r="F22" s="32"/>
    </row>
    <row r="23" spans="1:15" s="25" customFormat="1" ht="14.4">
      <c r="A23" s="107"/>
      <c r="B23" s="219"/>
      <c r="C23" s="107"/>
      <c r="D23" s="107"/>
      <c r="E23" s="107"/>
      <c r="F23" s="32"/>
    </row>
    <row r="24" spans="1:15" s="25" customFormat="1" ht="14.4">
      <c r="B24" s="221"/>
      <c r="C24" s="107"/>
      <c r="D24" s="107"/>
      <c r="E24" s="107"/>
      <c r="F24" s="32"/>
    </row>
    <row r="25" spans="1:15" s="25" customFormat="1" ht="14.4">
      <c r="B25" s="221"/>
      <c r="C25" s="107"/>
      <c r="D25" s="107"/>
      <c r="E25" s="107"/>
      <c r="F25" s="32"/>
    </row>
    <row r="26" spans="1:15" s="25" customFormat="1" ht="14.4">
      <c r="B26" s="221"/>
      <c r="C26" s="107"/>
      <c r="D26" s="107"/>
      <c r="E26" s="107"/>
      <c r="F26" s="32"/>
    </row>
    <row r="27" spans="1:15" s="25" customFormat="1" ht="14.4">
      <c r="B27" s="221"/>
      <c r="C27" s="107"/>
      <c r="D27" s="107"/>
      <c r="E27" s="107"/>
      <c r="F27" s="32"/>
    </row>
    <row r="28" spans="1:15" s="25" customFormat="1" ht="14.4">
      <c r="B28" s="221"/>
      <c r="C28" s="107"/>
      <c r="D28" s="107"/>
      <c r="E28" s="107"/>
      <c r="F28" s="32"/>
    </row>
    <row r="29" spans="1:15" s="25" customFormat="1" ht="14.4">
      <c r="B29" s="221"/>
      <c r="C29" s="107"/>
      <c r="D29" s="107"/>
      <c r="E29" s="107"/>
      <c r="F29" s="32"/>
    </row>
    <row r="30" spans="1:15" s="25" customFormat="1" ht="14.4">
      <c r="C30" s="107"/>
      <c r="D30" s="107"/>
      <c r="E30" s="107"/>
      <c r="F30" s="32"/>
    </row>
    <row r="31" spans="1:15" ht="14.4">
      <c r="C31" s="107"/>
      <c r="D31" s="107"/>
      <c r="E31" s="107"/>
    </row>
    <row r="32" spans="1:15" ht="14.4" customHeight="1"/>
  </sheetData>
  <mergeCells count="2">
    <mergeCell ref="A10:A15"/>
    <mergeCell ref="B10:B15"/>
  </mergeCells>
  <hyperlinks>
    <hyperlink ref="B10:B20" location="'1. Executive Summary'!A1" display="Executive Summary" xr:uid="{9095FAC0-CB9A-4900-AB71-ED1201E02D66}"/>
    <hyperlink ref="B10:B15" location="'7. T-4 Results'!A1" display="Results and Recommendation for T-4 Auction for 2026/27" xr:uid="{647B8631-0813-444E-BD5B-75945F2DFE73}"/>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C206-BC26-4A02-B2E1-9BA0F6C74921}">
  <sheetPr codeName="Sheet83"/>
  <dimension ref="A1:K43"/>
  <sheetViews>
    <sheetView zoomScale="70" zoomScaleNormal="70" workbookViewId="0">
      <selection activeCell="A3" sqref="A3"/>
    </sheetView>
  </sheetViews>
  <sheetFormatPr defaultColWidth="8.88671875" defaultRowHeight="14.4"/>
  <cols>
    <col min="1" max="1" width="26.6640625" style="20" customWidth="1"/>
    <col min="2" max="2" width="34.5546875" style="20" customWidth="1"/>
    <col min="3" max="3" width="26" style="20" customWidth="1"/>
    <col min="4" max="5" width="16.5546875" style="20" customWidth="1"/>
    <col min="6" max="6" width="20.109375" style="20" bestFit="1" customWidth="1"/>
    <col min="7" max="7" width="19.5546875" style="20" bestFit="1" customWidth="1"/>
    <col min="8" max="8" width="18.33203125" style="20" bestFit="1" customWidth="1"/>
    <col min="9" max="9" width="16.5546875" style="20" customWidth="1"/>
    <col min="10" max="10" width="18" style="20" customWidth="1"/>
    <col min="11" max="16384" width="8.88671875" style="20"/>
  </cols>
  <sheetData>
    <row r="1" spans="1:11" s="40" customFormat="1" ht="21">
      <c r="A1" s="39" t="s">
        <v>57</v>
      </c>
    </row>
    <row r="2" spans="1:11">
      <c r="A2" s="37" t="s">
        <v>83</v>
      </c>
    </row>
    <row r="3" spans="1:11">
      <c r="A3" s="37" t="s">
        <v>84</v>
      </c>
    </row>
    <row r="4" spans="1:11" ht="15" thickBot="1">
      <c r="A4" s="37"/>
      <c r="B4" s="54"/>
      <c r="C4" s="54"/>
      <c r="D4" s="54"/>
      <c r="E4" s="54"/>
      <c r="F4" s="54"/>
      <c r="G4" s="54"/>
      <c r="H4" s="54"/>
      <c r="I4" s="54"/>
      <c r="J4" s="54"/>
    </row>
    <row r="5" spans="1:11" ht="47.4" customHeight="1" thickBot="1">
      <c r="A5" s="55"/>
      <c r="B5" s="383" t="s">
        <v>106</v>
      </c>
      <c r="C5" s="383" t="s">
        <v>107</v>
      </c>
      <c r="D5" s="384" t="s">
        <v>108</v>
      </c>
      <c r="E5" s="384" t="s">
        <v>109</v>
      </c>
      <c r="F5" s="384" t="s">
        <v>110</v>
      </c>
      <c r="G5" s="384" t="s">
        <v>111</v>
      </c>
      <c r="H5" s="384" t="s">
        <v>112</v>
      </c>
      <c r="I5" s="384" t="s">
        <v>113</v>
      </c>
      <c r="J5" s="384" t="s">
        <v>114</v>
      </c>
      <c r="K5" s="53"/>
    </row>
    <row r="6" spans="1:11" ht="16.2" thickBot="1">
      <c r="A6" s="55"/>
      <c r="B6" s="316" t="str">
        <f>'Figure 4'!P7</f>
        <v>Leading the Way</v>
      </c>
      <c r="C6" s="316" t="str">
        <f>'Figure 4'!Q7</f>
        <v>LW</v>
      </c>
      <c r="D6" s="325">
        <f>'Figure 4'!R7</f>
        <v>35.418151571456491</v>
      </c>
      <c r="E6" s="325">
        <f>'Figure 4'!S7</f>
        <v>29.330421066775912</v>
      </c>
      <c r="F6" s="326">
        <f>'Figure 4'!T7</f>
        <v>12.902968262489823</v>
      </c>
      <c r="G6" s="326">
        <f>'Figure 4'!U7</f>
        <v>0</v>
      </c>
      <c r="H6" s="326">
        <f>'Figure 4'!V7</f>
        <v>64.748572638232403</v>
      </c>
      <c r="I6" s="326">
        <f>'Figure 4'!W7</f>
        <v>57.2</v>
      </c>
      <c r="J6" s="326">
        <f>'Figure 4'!X7</f>
        <v>2.8436269022471534</v>
      </c>
      <c r="K6" s="53"/>
    </row>
    <row r="7" spans="1:11" ht="16.2" thickBot="1">
      <c r="A7" s="55"/>
      <c r="B7" s="316" t="str">
        <f>'Figure 4'!P8</f>
        <v>Over Delivery Sensitivity: 4400</v>
      </c>
      <c r="C7" s="316" t="str">
        <f>'Figure 4'!Q8</f>
        <v>BC - 4400</v>
      </c>
      <c r="D7" s="317">
        <f>'Figure 4'!R8</f>
        <v>39.276331516808803</v>
      </c>
      <c r="E7" s="317">
        <f>'Figure 4'!S8</f>
        <v>29.188262695968</v>
      </c>
      <c r="F7" s="318" t="str">
        <f>'Figure 4'!T8</f>
        <v>13*</v>
      </c>
      <c r="G7" s="318">
        <f>'Figure 4'!U8</f>
        <v>4.4000000000000004</v>
      </c>
      <c r="H7" s="318">
        <f>'Figure 4'!V8</f>
        <v>68.464594212776802</v>
      </c>
      <c r="I7" s="318">
        <f>'Figure 4'!W8</f>
        <v>60.9</v>
      </c>
      <c r="J7" s="318">
        <f>'Figure 4'!X8</f>
        <v>3.3917854246037824</v>
      </c>
      <c r="K7" s="53"/>
    </row>
    <row r="8" spans="1:11" ht="16.2" thickBot="1">
      <c r="A8" s="55"/>
      <c r="B8" s="316" t="str">
        <f>'Figure 4'!P9</f>
        <v>Over Delivery Sensitivity: 4000</v>
      </c>
      <c r="C8" s="316" t="str">
        <f>'Figure 4'!Q9</f>
        <v>BC - 4000</v>
      </c>
      <c r="D8" s="317">
        <f>'Figure 4'!R9</f>
        <v>39.676331516808801</v>
      </c>
      <c r="E8" s="317">
        <f>'Figure 4'!S9</f>
        <v>28.788262695968001</v>
      </c>
      <c r="F8" s="318" t="str">
        <f>'Figure 4'!T9</f>
        <v>13*</v>
      </c>
      <c r="G8" s="318">
        <f>'Figure 4'!U9</f>
        <v>4</v>
      </c>
      <c r="H8" s="318">
        <f>'Figure 4'!V9</f>
        <v>68.464594212776802</v>
      </c>
      <c r="I8" s="318">
        <f>'Figure 4'!W9</f>
        <v>60.9</v>
      </c>
      <c r="J8" s="318">
        <f>'Figure 4'!X9</f>
        <v>3.3917854246037824</v>
      </c>
      <c r="K8" s="53"/>
    </row>
    <row r="9" spans="1:11" ht="16.2" thickBot="1">
      <c r="A9" s="55"/>
      <c r="B9" s="316" t="str">
        <f>'Figure 4'!P10</f>
        <v>Over Delivery Sensitivity: 3600</v>
      </c>
      <c r="C9" s="316" t="str">
        <f>'Figure 4'!Q10</f>
        <v>BC - 3600</v>
      </c>
      <c r="D9" s="317">
        <f>'Figure 4'!R10</f>
        <v>40.0763315168088</v>
      </c>
      <c r="E9" s="317">
        <f>'Figure 4'!S10</f>
        <v>28.388262695968002</v>
      </c>
      <c r="F9" s="318" t="str">
        <f>'Figure 4'!T10</f>
        <v>13*</v>
      </c>
      <c r="G9" s="318">
        <f>'Figure 4'!U10</f>
        <v>3.6</v>
      </c>
      <c r="H9" s="318">
        <f>'Figure 4'!V10</f>
        <v>68.464594212776802</v>
      </c>
      <c r="I9" s="318">
        <f>'Figure 4'!W10</f>
        <v>60.9</v>
      </c>
      <c r="J9" s="318">
        <f>'Figure 4'!X10</f>
        <v>3.3917854246037824</v>
      </c>
      <c r="K9" s="53"/>
    </row>
    <row r="10" spans="1:11" ht="16.2" thickBot="1">
      <c r="A10" s="55"/>
      <c r="B10" s="316" t="str">
        <f>'Figure 4'!P11</f>
        <v>Warm Winter</v>
      </c>
      <c r="C10" s="316" t="str">
        <f>'Figure 4'!Q11</f>
        <v>BC_WARM</v>
      </c>
      <c r="D10" s="317">
        <f>'Figure 4'!R11</f>
        <v>40.127149930924098</v>
      </c>
      <c r="E10" s="317">
        <f>'Figure 4'!S11</f>
        <v>25.831560585904306</v>
      </c>
      <c r="F10" s="318">
        <f>'Figure 4'!T11</f>
        <v>13.020447552802848</v>
      </c>
      <c r="G10" s="318">
        <f>'Figure 4'!U11</f>
        <v>0</v>
      </c>
      <c r="H10" s="318">
        <f>'Figure 4'!V11</f>
        <v>65.958710516828404</v>
      </c>
      <c r="I10" s="318">
        <f>'Figure 4'!W11</f>
        <v>60.9</v>
      </c>
      <c r="J10" s="318">
        <f>'Figure 4'!X11</f>
        <v>3.245360306066432</v>
      </c>
      <c r="K10" s="53"/>
    </row>
    <row r="11" spans="1:11" ht="16.2" thickBot="1">
      <c r="A11" s="55"/>
      <c r="B11" s="316" t="str">
        <f>'Figure 4'!P12</f>
        <v>Over Delivery Sensitivity: 3200</v>
      </c>
      <c r="C11" s="316" t="str">
        <f>'Figure 4'!Q12</f>
        <v>BC - 3200</v>
      </c>
      <c r="D11" s="317">
        <f>'Figure 4'!R12</f>
        <v>40.476331516808798</v>
      </c>
      <c r="E11" s="317">
        <f>'Figure 4'!S12</f>
        <v>27.988262695968004</v>
      </c>
      <c r="F11" s="318" t="str">
        <f>'Figure 4'!T12</f>
        <v>13*</v>
      </c>
      <c r="G11" s="318">
        <f>'Figure 4'!U12</f>
        <v>3.2</v>
      </c>
      <c r="H11" s="318">
        <f>'Figure 4'!V12</f>
        <v>68.464594212776802</v>
      </c>
      <c r="I11" s="318">
        <f>'Figure 4'!W12</f>
        <v>60.9</v>
      </c>
      <c r="J11" s="318">
        <f>'Figure 4'!X12</f>
        <v>3.3917854246037824</v>
      </c>
      <c r="K11" s="53"/>
    </row>
    <row r="12" spans="1:11" ht="16.2" thickBot="1">
      <c r="A12" s="55"/>
      <c r="B12" s="316" t="str">
        <f>'Figure 4'!P13</f>
        <v>Over Delivery Sensitivity: 2800</v>
      </c>
      <c r="C12" s="316" t="str">
        <f>'Figure 4'!Q13</f>
        <v>BC - 2800</v>
      </c>
      <c r="D12" s="317">
        <f>'Figure 4'!R13</f>
        <v>40.876331516808804</v>
      </c>
      <c r="E12" s="317">
        <f>'Figure 4'!S13</f>
        <v>27.588262695967998</v>
      </c>
      <c r="F12" s="318" t="str">
        <f>'Figure 4'!T13</f>
        <v>13*</v>
      </c>
      <c r="G12" s="318">
        <f>'Figure 4'!U13</f>
        <v>2.8</v>
      </c>
      <c r="H12" s="318">
        <f>'Figure 4'!V13</f>
        <v>68.464594212776802</v>
      </c>
      <c r="I12" s="318">
        <f>'Figure 4'!W13</f>
        <v>60.9</v>
      </c>
      <c r="J12" s="318">
        <f>'Figure 4'!X13</f>
        <v>3.3917854246037824</v>
      </c>
      <c r="K12" s="53"/>
    </row>
    <row r="13" spans="1:11" ht="16.2" thickBot="1">
      <c r="A13" s="55"/>
      <c r="B13" s="316" t="str">
        <f>'Figure 4'!P14</f>
        <v>Consumer Transformation</v>
      </c>
      <c r="C13" s="316" t="str">
        <f>'Figure 4'!Q14</f>
        <v>CT</v>
      </c>
      <c r="D13" s="317">
        <f>'Figure 4'!R14</f>
        <v>41.015912647849468</v>
      </c>
      <c r="E13" s="317">
        <f>'Figure 4'!S14</f>
        <v>27.182575530739364</v>
      </c>
      <c r="F13" s="318">
        <f>'Figure 4'!T14</f>
        <v>12.965611539568794</v>
      </c>
      <c r="G13" s="318">
        <f>'Figure 4'!U14</f>
        <v>0</v>
      </c>
      <c r="H13" s="318">
        <f>'Figure 4'!V14</f>
        <v>68.198488178588832</v>
      </c>
      <c r="I13" s="318">
        <f>'Figure 4'!W14</f>
        <v>60.4</v>
      </c>
      <c r="J13" s="318">
        <f>'Figure 4'!X14</f>
        <v>2.9791322954362984</v>
      </c>
      <c r="K13" s="53"/>
    </row>
    <row r="14" spans="1:11" ht="16.2" thickBot="1">
      <c r="A14" s="55"/>
      <c r="B14" s="316" t="str">
        <f>'Figure 4'!P15</f>
        <v>Over Delivery Sensitivity: 2400</v>
      </c>
      <c r="C14" s="316" t="str">
        <f>'Figure 4'!Q15</f>
        <v>BC - 2400</v>
      </c>
      <c r="D14" s="317">
        <f>'Figure 4'!R15</f>
        <v>41.276331516808803</v>
      </c>
      <c r="E14" s="317">
        <f>'Figure 4'!S15</f>
        <v>27.188262695968</v>
      </c>
      <c r="F14" s="318" t="str">
        <f>'Figure 4'!T15</f>
        <v>13*</v>
      </c>
      <c r="G14" s="318">
        <f>'Figure 4'!U15</f>
        <v>2.4</v>
      </c>
      <c r="H14" s="318">
        <f>'Figure 4'!V15</f>
        <v>68.464594212776802</v>
      </c>
      <c r="I14" s="318">
        <f>'Figure 4'!W15</f>
        <v>60.9</v>
      </c>
      <c r="J14" s="318">
        <f>'Figure 4'!X15</f>
        <v>3.3917854246037824</v>
      </c>
      <c r="K14" s="53"/>
    </row>
    <row r="15" spans="1:11" ht="16.2" thickBot="1">
      <c r="A15" s="55"/>
      <c r="B15" s="316" t="str">
        <f>'Figure 4'!P16</f>
        <v>Over Delivery Sensitivity: 2000</v>
      </c>
      <c r="C15" s="316" t="str">
        <f>'Figure 4'!Q16</f>
        <v>BC - 2000</v>
      </c>
      <c r="D15" s="317">
        <f>'Figure 4'!R16</f>
        <v>41.676331516808801</v>
      </c>
      <c r="E15" s="317">
        <f>'Figure 4'!S16</f>
        <v>26.788262695968001</v>
      </c>
      <c r="F15" s="318" t="str">
        <f>'Figure 4'!T16</f>
        <v>13*</v>
      </c>
      <c r="G15" s="318">
        <f>'Figure 4'!U16</f>
        <v>2</v>
      </c>
      <c r="H15" s="318">
        <f>'Figure 4'!V16</f>
        <v>68.464594212776802</v>
      </c>
      <c r="I15" s="318">
        <f>'Figure 4'!W16</f>
        <v>60.9</v>
      </c>
      <c r="J15" s="318">
        <f>'Figure 4'!X16</f>
        <v>3.3917854246037824</v>
      </c>
      <c r="K15" s="53"/>
    </row>
    <row r="16" spans="1:11" ht="16.2" thickBot="1">
      <c r="A16" s="55"/>
      <c r="B16" s="316" t="str">
        <f>'Figure 4'!P17</f>
        <v>System Transformation</v>
      </c>
      <c r="C16" s="316" t="str">
        <f>'Figure 4'!Q17</f>
        <v>ST</v>
      </c>
      <c r="D16" s="317">
        <f>'Figure 4'!R17</f>
        <v>41.722008897450493</v>
      </c>
      <c r="E16" s="317">
        <f>'Figure 4'!S17</f>
        <v>26.269437337406998</v>
      </c>
      <c r="F16" s="318">
        <f>'Figure 4'!T17</f>
        <v>12.956918032909346</v>
      </c>
      <c r="G16" s="318">
        <f>'Figure 4'!U17</f>
        <v>0</v>
      </c>
      <c r="H16" s="318">
        <f>'Figure 4'!V17</f>
        <v>67.991446234857492</v>
      </c>
      <c r="I16" s="318">
        <f>'Figure 4'!W17</f>
        <v>60.4</v>
      </c>
      <c r="J16" s="318">
        <f>'Figure 4'!X17</f>
        <v>3.2707604840957063</v>
      </c>
      <c r="K16" s="53"/>
    </row>
    <row r="17" spans="1:11" ht="16.2" thickBot="1">
      <c r="A17" s="55"/>
      <c r="B17" s="316" t="str">
        <f>'Figure 4'!P18</f>
        <v>Over Delivery Sensitivity: 1600</v>
      </c>
      <c r="C17" s="316" t="str">
        <f>'Figure 4'!Q18</f>
        <v>BC - 1600</v>
      </c>
      <c r="D17" s="317">
        <f>'Figure 4'!R18</f>
        <v>42.0763315168088</v>
      </c>
      <c r="E17" s="317">
        <f>'Figure 4'!S18</f>
        <v>26.388262695968002</v>
      </c>
      <c r="F17" s="318" t="str">
        <f>'Figure 4'!T18</f>
        <v>13*</v>
      </c>
      <c r="G17" s="318">
        <f>'Figure 4'!U18</f>
        <v>1.6</v>
      </c>
      <c r="H17" s="318">
        <f>'Figure 4'!V18</f>
        <v>68.464594212776802</v>
      </c>
      <c r="I17" s="318">
        <f>'Figure 4'!W18</f>
        <v>60.9</v>
      </c>
      <c r="J17" s="318">
        <f>'Figure 4'!X18</f>
        <v>3.3917854246037824</v>
      </c>
      <c r="K17" s="53"/>
    </row>
    <row r="18" spans="1:11" ht="16.2" thickBot="1">
      <c r="A18" s="55"/>
      <c r="B18" s="316" t="str">
        <f>'Figure 4'!P19</f>
        <v>Over Delivery Sensitivity: 1200</v>
      </c>
      <c r="C18" s="316" t="str">
        <f>'Figure 4'!Q19</f>
        <v>BC - 1200</v>
      </c>
      <c r="D18" s="317">
        <f>'Figure 4'!R19</f>
        <v>42.476331516808798</v>
      </c>
      <c r="E18" s="317">
        <f>'Figure 4'!S19</f>
        <v>25.988262695968004</v>
      </c>
      <c r="F18" s="318" t="str">
        <f>'Figure 4'!T19</f>
        <v>13*</v>
      </c>
      <c r="G18" s="318">
        <f>'Figure 4'!U19</f>
        <v>1.2</v>
      </c>
      <c r="H18" s="318">
        <f>'Figure 4'!V19</f>
        <v>68.464594212776802</v>
      </c>
      <c r="I18" s="318">
        <f>'Figure 4'!W19</f>
        <v>60.9</v>
      </c>
      <c r="J18" s="318">
        <f>'Figure 4'!X19</f>
        <v>3.3917854246037824</v>
      </c>
      <c r="K18" s="53"/>
    </row>
    <row r="19" spans="1:11" ht="16.2" thickBot="1">
      <c r="A19" s="55"/>
      <c r="B19" s="316" t="str">
        <f>'Figure 4'!P20</f>
        <v>Low Demand</v>
      </c>
      <c r="C19" s="316" t="str">
        <f>'Figure 4'!Q20</f>
        <v>BC_LOW_DEMAND</v>
      </c>
      <c r="D19" s="317">
        <f>'Figure 4'!R20</f>
        <v>42.870037247624701</v>
      </c>
      <c r="E19" s="317">
        <f>'Figure 4'!S20</f>
        <v>24.763422270017195</v>
      </c>
      <c r="F19" s="318">
        <f>'Figure 4'!T20</f>
        <v>12.979860665918377</v>
      </c>
      <c r="G19" s="318">
        <f>'Figure 4'!U20</f>
        <v>0</v>
      </c>
      <c r="H19" s="318">
        <f>'Figure 4'!V20</f>
        <v>67.633459517641896</v>
      </c>
      <c r="I19" s="318">
        <f>'Figure 4'!W20</f>
        <v>60.1</v>
      </c>
      <c r="J19" s="318">
        <f>'Figure 4'!X20</f>
        <v>3.3841167420916243</v>
      </c>
      <c r="K19" s="53"/>
    </row>
    <row r="20" spans="1:11" ht="16.2" thickBot="1">
      <c r="A20" s="55"/>
      <c r="B20" s="316" t="str">
        <f>'Figure 4'!P21</f>
        <v>Over Delivery Sensitivity: 800</v>
      </c>
      <c r="C20" s="316" t="str">
        <f>'Figure 4'!Q21</f>
        <v>BC - 800</v>
      </c>
      <c r="D20" s="317">
        <f>'Figure 4'!R21</f>
        <v>42.876331516808804</v>
      </c>
      <c r="E20" s="317">
        <f>'Figure 4'!S21</f>
        <v>25.588262695967998</v>
      </c>
      <c r="F20" s="318" t="str">
        <f>'Figure 4'!T21</f>
        <v>13*</v>
      </c>
      <c r="G20" s="318">
        <f>'Figure 4'!U21</f>
        <v>0.8</v>
      </c>
      <c r="H20" s="318">
        <f>'Figure 4'!V21</f>
        <v>68.464594212776802</v>
      </c>
      <c r="I20" s="318">
        <f>'Figure 4'!W21</f>
        <v>60.9</v>
      </c>
      <c r="J20" s="318">
        <f>'Figure 4'!X21</f>
        <v>3.3917854246037824</v>
      </c>
      <c r="K20" s="53"/>
    </row>
    <row r="21" spans="1:11" ht="16.2" thickBot="1">
      <c r="A21" s="55"/>
      <c r="B21" s="316" t="str">
        <f>'Figure 4'!P22</f>
        <v>Over Delivery Sensitivity: 400</v>
      </c>
      <c r="C21" s="316" t="str">
        <f>'Figure 4'!Q22</f>
        <v>BC - 400</v>
      </c>
      <c r="D21" s="317">
        <f>'Figure 4'!R22</f>
        <v>43.276331516808803</v>
      </c>
      <c r="E21" s="317">
        <f>'Figure 4'!S22</f>
        <v>25.188262695968</v>
      </c>
      <c r="F21" s="318" t="str">
        <f>'Figure 4'!T22</f>
        <v>13*</v>
      </c>
      <c r="G21" s="318">
        <f>'Figure 4'!U22</f>
        <v>0.4</v>
      </c>
      <c r="H21" s="318">
        <f>'Figure 4'!V22</f>
        <v>68.464594212776802</v>
      </c>
      <c r="I21" s="318">
        <f>'Figure 4'!W22</f>
        <v>60.9</v>
      </c>
      <c r="J21" s="318">
        <f>'Figure 4'!X22</f>
        <v>3.3917854246037824</v>
      </c>
      <c r="K21" s="53"/>
    </row>
    <row r="22" spans="1:11" ht="16.2" thickBot="1">
      <c r="A22" s="55"/>
      <c r="B22" s="316" t="str">
        <f>'Figure 4'!P23</f>
        <v>Base Case</v>
      </c>
      <c r="C22" s="316" t="str">
        <f>'Figure 4'!Q23</f>
        <v>BC</v>
      </c>
      <c r="D22" s="317">
        <f>'Figure 4'!R23</f>
        <v>43.676331516808801</v>
      </c>
      <c r="E22" s="317">
        <f>'Figure 4'!S23</f>
        <v>24.788262695968001</v>
      </c>
      <c r="F22" s="318">
        <f>'Figure 4'!T23</f>
        <v>12.980804547008715</v>
      </c>
      <c r="G22" s="318">
        <f>'Figure 4'!U23</f>
        <v>0</v>
      </c>
      <c r="H22" s="318">
        <f>'Figure 4'!V23</f>
        <v>68.464594212776802</v>
      </c>
      <c r="I22" s="318">
        <f>'Figure 4'!W23</f>
        <v>60.9</v>
      </c>
      <c r="J22" s="318">
        <f>'Figure 4'!X23</f>
        <v>3.3917854246037824</v>
      </c>
      <c r="K22" s="53"/>
    </row>
    <row r="23" spans="1:11" ht="16.2" thickBot="1">
      <c r="A23" s="55"/>
      <c r="B23" s="316" t="str">
        <f>'Figure 4'!P24</f>
        <v>Non Delivery Sensitivity: -400</v>
      </c>
      <c r="C23" s="316" t="str">
        <f>'Figure 4'!Q24</f>
        <v>BC +400</v>
      </c>
      <c r="D23" s="317">
        <f>'Figure 4'!R24</f>
        <v>44.0763315168088</v>
      </c>
      <c r="E23" s="317">
        <f>'Figure 4'!S24</f>
        <v>24.388262695968002</v>
      </c>
      <c r="F23" s="318" t="str">
        <f>'Figure 4'!T24</f>
        <v>13*</v>
      </c>
      <c r="G23" s="318">
        <f>'Figure 4'!U24</f>
        <v>-0.4</v>
      </c>
      <c r="H23" s="318">
        <f>'Figure 4'!V24</f>
        <v>68.464594212776802</v>
      </c>
      <c r="I23" s="318">
        <f>'Figure 4'!W24</f>
        <v>60.9</v>
      </c>
      <c r="J23" s="318">
        <f>'Figure 4'!X24</f>
        <v>3.3917854246037824</v>
      </c>
      <c r="K23" s="53"/>
    </row>
    <row r="24" spans="1:11" ht="16.2" thickBot="1">
      <c r="A24" s="55"/>
      <c r="B24" s="316" t="str">
        <f>'Figure 4'!P25</f>
        <v>Non Delivery Sensitivity: -800</v>
      </c>
      <c r="C24" s="316" t="str">
        <f>'Figure 4'!Q25</f>
        <v>BC +800</v>
      </c>
      <c r="D24" s="317">
        <f>'Figure 4'!R25</f>
        <v>44.476331516808798</v>
      </c>
      <c r="E24" s="317">
        <f>'Figure 4'!S25</f>
        <v>23.988262695968004</v>
      </c>
      <c r="F24" s="318" t="str">
        <f>'Figure 4'!T25</f>
        <v>13*</v>
      </c>
      <c r="G24" s="318">
        <f>'Figure 4'!U25</f>
        <v>-0.8</v>
      </c>
      <c r="H24" s="318">
        <f>'Figure 4'!V25</f>
        <v>68.464594212776802</v>
      </c>
      <c r="I24" s="318">
        <f>'Figure 4'!W25</f>
        <v>60.9</v>
      </c>
      <c r="J24" s="318">
        <f>'Figure 4'!X25</f>
        <v>3.3917854246037824</v>
      </c>
      <c r="K24" s="53"/>
    </row>
    <row r="25" spans="1:11" ht="16.2" thickBot="1">
      <c r="A25" s="55"/>
      <c r="B25" s="316" t="str">
        <f>'Figure 4'!P26</f>
        <v>Non Delivery Sensitivity: -1200</v>
      </c>
      <c r="C25" s="316" t="str">
        <f>'Figure 4'!Q26</f>
        <v>BC +1200</v>
      </c>
      <c r="D25" s="317">
        <f>'Figure 4'!R26</f>
        <v>44.876331516808804</v>
      </c>
      <c r="E25" s="317">
        <f>'Figure 4'!S26</f>
        <v>23.588262695967998</v>
      </c>
      <c r="F25" s="318" t="str">
        <f>'Figure 4'!T26</f>
        <v>13*</v>
      </c>
      <c r="G25" s="318">
        <f>'Figure 4'!U26</f>
        <v>-1.2</v>
      </c>
      <c r="H25" s="318">
        <f>'Figure 4'!V26</f>
        <v>68.464594212776802</v>
      </c>
      <c r="I25" s="318">
        <f>'Figure 4'!W26</f>
        <v>60.9</v>
      </c>
      <c r="J25" s="318">
        <f>'Figure 4'!X26</f>
        <v>3.3917854246037824</v>
      </c>
      <c r="K25" s="53"/>
    </row>
    <row r="26" spans="1:11" ht="16.2" thickBot="1">
      <c r="A26" s="55"/>
      <c r="B26" s="316" t="str">
        <f>'Figure 4'!P27</f>
        <v>Cold Winter</v>
      </c>
      <c r="C26" s="316" t="str">
        <f>'Figure 4'!Q27</f>
        <v>BC_COLD</v>
      </c>
      <c r="D26" s="317">
        <f>'Figure 4'!R27</f>
        <v>44.955460040322095</v>
      </c>
      <c r="E26" s="317">
        <f>'Figure 4'!S27</f>
        <v>24.266613750999895</v>
      </c>
      <c r="F26" s="318">
        <f>'Figure 4'!T27</f>
        <v>12.960983044111645</v>
      </c>
      <c r="G26" s="318">
        <f>'Figure 4'!U27</f>
        <v>0</v>
      </c>
      <c r="H26" s="318">
        <f>'Figure 4'!V27</f>
        <v>69.222073791321989</v>
      </c>
      <c r="I26" s="318">
        <f>'Figure 4'!W27</f>
        <v>60.9</v>
      </c>
      <c r="J26" s="318">
        <f>'Figure 4'!X27</f>
        <v>3.5353859623386672</v>
      </c>
      <c r="K26" s="53"/>
    </row>
    <row r="27" spans="1:11" ht="16.2" thickBot="1">
      <c r="A27" s="55"/>
      <c r="B27" s="316" t="str">
        <f>'Figure 4'!P28</f>
        <v>Non Delivery Sensitivity: -1600</v>
      </c>
      <c r="C27" s="316" t="str">
        <f>'Figure 4'!Q28</f>
        <v>BC +1600</v>
      </c>
      <c r="D27" s="317">
        <f>'Figure 4'!R28</f>
        <v>45.276331516808803</v>
      </c>
      <c r="E27" s="317">
        <f>'Figure 4'!S28</f>
        <v>23.188262695968</v>
      </c>
      <c r="F27" s="318" t="str">
        <f>'Figure 4'!T28</f>
        <v>13*</v>
      </c>
      <c r="G27" s="318">
        <f>'Figure 4'!U28</f>
        <v>-1.6</v>
      </c>
      <c r="H27" s="318">
        <f>'Figure 4'!V28</f>
        <v>68.464594212776802</v>
      </c>
      <c r="I27" s="318">
        <f>'Figure 4'!W28</f>
        <v>60.9</v>
      </c>
      <c r="J27" s="318">
        <f>'Figure 4'!X28</f>
        <v>3.3917854246037824</v>
      </c>
      <c r="K27" s="53"/>
    </row>
    <row r="28" spans="1:11" ht="16.2" thickBot="1">
      <c r="A28" s="55"/>
      <c r="B28" s="316" t="str">
        <f>'Figure 4'!P29</f>
        <v>Non Delivery Sensitivity: -2000</v>
      </c>
      <c r="C28" s="316" t="str">
        <f>'Figure 4'!Q29</f>
        <v>BC +2000</v>
      </c>
      <c r="D28" s="317">
        <f>'Figure 4'!R29</f>
        <v>45.676331516808801</v>
      </c>
      <c r="E28" s="317">
        <f>'Figure 4'!S29</f>
        <v>22.788262695968001</v>
      </c>
      <c r="F28" s="318" t="str">
        <f>'Figure 4'!T29</f>
        <v>13*</v>
      </c>
      <c r="G28" s="318">
        <f>'Figure 4'!U29</f>
        <v>-2</v>
      </c>
      <c r="H28" s="318">
        <f>'Figure 4'!V29</f>
        <v>68.464594212776802</v>
      </c>
      <c r="I28" s="318">
        <f>'Figure 4'!W29</f>
        <v>60.9</v>
      </c>
      <c r="J28" s="318">
        <f>'Figure 4'!X29</f>
        <v>3.3917854246037824</v>
      </c>
      <c r="K28" s="53"/>
    </row>
    <row r="29" spans="1:11" ht="16.2" thickBot="1">
      <c r="A29" s="55"/>
      <c r="B29" s="316" t="str">
        <f>'Figure 4'!P30</f>
        <v>Non Delivery Sensitivity: -2400</v>
      </c>
      <c r="C29" s="316" t="str">
        <f>'Figure 4'!Q30</f>
        <v>BC +2400</v>
      </c>
      <c r="D29" s="317">
        <f>'Figure 4'!R30</f>
        <v>46.0763315168088</v>
      </c>
      <c r="E29" s="317">
        <f>'Figure 4'!S30</f>
        <v>22.388262695968002</v>
      </c>
      <c r="F29" s="318" t="str">
        <f>'Figure 4'!T30</f>
        <v>13*</v>
      </c>
      <c r="G29" s="318">
        <f>'Figure 4'!U30</f>
        <v>-2.4</v>
      </c>
      <c r="H29" s="318">
        <f>'Figure 4'!V30</f>
        <v>68.464594212776802</v>
      </c>
      <c r="I29" s="318">
        <f>'Figure 4'!W30</f>
        <v>60.9</v>
      </c>
      <c r="J29" s="318">
        <f>'Figure 4'!X30</f>
        <v>3.3917854246037824</v>
      </c>
      <c r="K29" s="53"/>
    </row>
    <row r="30" spans="1:11" ht="16.2" thickBot="1">
      <c r="A30" s="55"/>
      <c r="B30" s="316" t="str">
        <f>'Figure 4'!P31</f>
        <v>Non Delivery Sensitivity: -2800</v>
      </c>
      <c r="C30" s="316" t="str">
        <f>'Figure 4'!Q31</f>
        <v>BC +2800</v>
      </c>
      <c r="D30" s="317">
        <f>'Figure 4'!R31</f>
        <v>46.476331516808798</v>
      </c>
      <c r="E30" s="317">
        <f>'Figure 4'!S31</f>
        <v>21.988262695968004</v>
      </c>
      <c r="F30" s="318" t="str">
        <f>'Figure 4'!T31</f>
        <v>13*</v>
      </c>
      <c r="G30" s="318">
        <f>'Figure 4'!U31</f>
        <v>-2.8</v>
      </c>
      <c r="H30" s="318">
        <f>'Figure 4'!V31</f>
        <v>68.464594212776802</v>
      </c>
      <c r="I30" s="318">
        <f>'Figure 4'!W31</f>
        <v>60.9</v>
      </c>
      <c r="J30" s="318">
        <f>'Figure 4'!X31</f>
        <v>3.3917854246037824</v>
      </c>
      <c r="K30" s="53"/>
    </row>
    <row r="31" spans="1:11" ht="16.2" thickBot="1">
      <c r="A31" s="55"/>
      <c r="B31" s="316" t="str">
        <f>'Figure 4'!P32</f>
        <v>Non Delivery Sensitivity: -3200</v>
      </c>
      <c r="C31" s="316" t="str">
        <f>'Figure 4'!Q32</f>
        <v>BC +3200</v>
      </c>
      <c r="D31" s="317">
        <f>'Figure 4'!R32</f>
        <v>46.876331516808804</v>
      </c>
      <c r="E31" s="317">
        <f>'Figure 4'!S32</f>
        <v>21.588262695967998</v>
      </c>
      <c r="F31" s="318" t="str">
        <f>'Figure 4'!T32</f>
        <v>13*</v>
      </c>
      <c r="G31" s="318">
        <f>'Figure 4'!U32</f>
        <v>-3.2</v>
      </c>
      <c r="H31" s="318">
        <f>'Figure 4'!V32</f>
        <v>68.464594212776802</v>
      </c>
      <c r="I31" s="318">
        <f>'Figure 4'!W32</f>
        <v>60.9</v>
      </c>
      <c r="J31" s="318">
        <f>'Figure 4'!X32</f>
        <v>3.3917854246037824</v>
      </c>
      <c r="K31" s="53"/>
    </row>
    <row r="32" spans="1:11" ht="16.2" thickBot="1">
      <c r="A32" s="55"/>
      <c r="B32" s="316" t="str">
        <f>'Figure 4'!P33</f>
        <v>High Demand</v>
      </c>
      <c r="C32" s="316" t="str">
        <f>'Figure 4'!Q33</f>
        <v>BC_HIGH_DEMAND</v>
      </c>
      <c r="D32" s="317">
        <f>'Figure 4'!R33</f>
        <v>46.988589675736996</v>
      </c>
      <c r="E32" s="317">
        <f>'Figure 4'!S33</f>
        <v>24.837943547869706</v>
      </c>
      <c r="F32" s="318">
        <f>'Figure 4'!T33</f>
        <v>12.982692309189385</v>
      </c>
      <c r="G32" s="318">
        <f>'Figure 4'!U33</f>
        <v>0</v>
      </c>
      <c r="H32" s="318">
        <f>'Figure 4'!V33</f>
        <v>71.826533223606702</v>
      </c>
      <c r="I32" s="318">
        <f>'Figure 4'!W33</f>
        <v>64.2</v>
      </c>
      <c r="J32" s="318">
        <f>'Figure 4'!X33</f>
        <v>3.5590420185012919</v>
      </c>
      <c r="K32" s="53"/>
    </row>
    <row r="33" spans="1:11" ht="16.2" thickBot="1">
      <c r="A33" s="55"/>
      <c r="B33" s="316" t="str">
        <f>'Figure 4'!P34</f>
        <v>Non Delivery Sensitivity: -3600</v>
      </c>
      <c r="C33" s="316" t="str">
        <f>'Figure 4'!Q34</f>
        <v>BC +3600</v>
      </c>
      <c r="D33" s="317">
        <f>'Figure 4'!R34</f>
        <v>47.276331516808803</v>
      </c>
      <c r="E33" s="317">
        <f>'Figure 4'!S34</f>
        <v>21.188262695968</v>
      </c>
      <c r="F33" s="318" t="str">
        <f>'Figure 4'!T34</f>
        <v>13*</v>
      </c>
      <c r="G33" s="318">
        <f>'Figure 4'!U34</f>
        <v>-3.6</v>
      </c>
      <c r="H33" s="318">
        <f>'Figure 4'!V34</f>
        <v>68.464594212776802</v>
      </c>
      <c r="I33" s="318">
        <f>'Figure 4'!W34</f>
        <v>60.9</v>
      </c>
      <c r="J33" s="318">
        <f>'Figure 4'!X34</f>
        <v>3.3917854246037824</v>
      </c>
      <c r="K33" s="53"/>
    </row>
    <row r="34" spans="1:11" ht="16.2" thickBot="1">
      <c r="A34" s="55"/>
      <c r="B34" s="316" t="str">
        <f>'Figure 4'!P35</f>
        <v>Non Delivery Sensitivity: -4000</v>
      </c>
      <c r="C34" s="316" t="str">
        <f>'Figure 4'!Q35</f>
        <v>BC +4000</v>
      </c>
      <c r="D34" s="317">
        <f>'Figure 4'!R35</f>
        <v>47.676331516808801</v>
      </c>
      <c r="E34" s="317">
        <f>'Figure 4'!S35</f>
        <v>20.788262695968001</v>
      </c>
      <c r="F34" s="318" t="str">
        <f>'Figure 4'!T35</f>
        <v>13*</v>
      </c>
      <c r="G34" s="318">
        <f>'Figure 4'!U35</f>
        <v>-4</v>
      </c>
      <c r="H34" s="318">
        <f>'Figure 4'!V35</f>
        <v>68.464594212776802</v>
      </c>
      <c r="I34" s="318">
        <f>'Figure 4'!W35</f>
        <v>60.9</v>
      </c>
      <c r="J34" s="318">
        <f>'Figure 4'!X35</f>
        <v>3.3917854246037824</v>
      </c>
      <c r="K34" s="53"/>
    </row>
    <row r="35" spans="1:11" ht="16.2" thickBot="1">
      <c r="A35" s="55"/>
      <c r="B35" s="316" t="str">
        <f>'Figure 4'!P36</f>
        <v>Non Delivery Sensitivity: -4400</v>
      </c>
      <c r="C35" s="316" t="str">
        <f>'Figure 4'!Q36</f>
        <v>BC +4400</v>
      </c>
      <c r="D35" s="317">
        <f>'Figure 4'!R36</f>
        <v>48.0763315168088</v>
      </c>
      <c r="E35" s="317">
        <f>'Figure 4'!S36</f>
        <v>20.388262695968002</v>
      </c>
      <c r="F35" s="318" t="str">
        <f>'Figure 4'!T36</f>
        <v>13*</v>
      </c>
      <c r="G35" s="318">
        <f>'Figure 4'!U36</f>
        <v>-4.4000000000000004</v>
      </c>
      <c r="H35" s="318">
        <f>'Figure 4'!V36</f>
        <v>68.464594212776802</v>
      </c>
      <c r="I35" s="318">
        <f>'Figure 4'!W36</f>
        <v>60.9</v>
      </c>
      <c r="J35" s="318">
        <f>'Figure 4'!X36</f>
        <v>3.3917854246037824</v>
      </c>
      <c r="K35" s="53"/>
    </row>
    <row r="36" spans="1:11" ht="16.2" thickBot="1">
      <c r="A36" s="55"/>
      <c r="B36" s="319" t="str">
        <f>'Figure 4'!P37</f>
        <v>Falling Short</v>
      </c>
      <c r="C36" s="319" t="str">
        <f>'Figure 4'!Q37</f>
        <v>FS</v>
      </c>
      <c r="D36" s="320">
        <f>'Figure 4'!R37</f>
        <v>48.178420708465339</v>
      </c>
      <c r="E36" s="320">
        <f>'Figure 4'!S37</f>
        <v>23.259065022158083</v>
      </c>
      <c r="F36" s="321">
        <f>'Figure 4'!T37</f>
        <v>12.116206158693554</v>
      </c>
      <c r="G36" s="321">
        <f>'Figure 4'!U37</f>
        <v>0</v>
      </c>
      <c r="H36" s="321">
        <f>'Figure 4'!V37</f>
        <v>71.437485730623422</v>
      </c>
      <c r="I36" s="321">
        <f>'Figure 4'!W37</f>
        <v>64.400000000000006</v>
      </c>
      <c r="J36" s="321">
        <f>'Figure 4'!X37</f>
        <v>3.0409677226172791</v>
      </c>
      <c r="K36" s="53"/>
    </row>
    <row r="37" spans="1:11" ht="15" thickBot="1">
      <c r="B37" s="322"/>
      <c r="C37" s="322"/>
      <c r="D37" s="21"/>
      <c r="E37" s="21"/>
      <c r="F37" s="21"/>
      <c r="G37" s="21"/>
      <c r="H37" s="21"/>
      <c r="I37" s="21"/>
      <c r="J37" s="21"/>
    </row>
    <row r="38" spans="1:11" ht="16.2" thickBot="1">
      <c r="A38" s="55"/>
      <c r="B38" s="323" t="s">
        <v>171</v>
      </c>
      <c r="C38" s="324">
        <f>'Figure 4'!Q39</f>
        <v>44.5</v>
      </c>
      <c r="D38" s="53"/>
    </row>
    <row r="39" spans="1:11">
      <c r="B39" s="21"/>
      <c r="C39" s="21"/>
    </row>
    <row r="41" spans="1:11" ht="25.2" customHeight="1">
      <c r="B41" s="414" t="s">
        <v>172</v>
      </c>
      <c r="C41" s="415"/>
      <c r="D41" s="415"/>
      <c r="E41" s="415"/>
      <c r="F41" s="415"/>
      <c r="G41" s="415"/>
      <c r="H41" s="415"/>
      <c r="I41" s="416"/>
    </row>
    <row r="42" spans="1:11" ht="25.2" customHeight="1"/>
    <row r="43" spans="1:11" ht="25.2" customHeight="1"/>
  </sheetData>
  <mergeCells count="1">
    <mergeCell ref="B41:I41"/>
  </mergeCells>
  <conditionalFormatting sqref="B6:I6 B7:J36">
    <cfRule type="containsText" dxfId="14" priority="6" operator="containsText" text="FS">
      <formula>NOT(ISERROR(SEARCH("FS",B6)))</formula>
    </cfRule>
    <cfRule type="beginsWith" dxfId="13" priority="7" operator="beginsWith" text="ST">
      <formula>LEFT(B6,LEN("ST"))="ST"</formula>
    </cfRule>
    <cfRule type="containsText" dxfId="12" priority="8" operator="containsText" text="CT">
      <formula>NOT(ISERROR(SEARCH("CT",B6)))</formula>
    </cfRule>
    <cfRule type="containsText" dxfId="11" priority="9" operator="containsText" text="LW">
      <formula>NOT(ISERROR(SEARCH("LW",B6)))</formula>
    </cfRule>
    <cfRule type="containsText" dxfId="10" priority="10" operator="containsText" text="BC">
      <formula>NOT(ISERROR(SEARCH("BC",B6)))</formula>
    </cfRule>
  </conditionalFormatting>
  <conditionalFormatting sqref="J6">
    <cfRule type="containsText" dxfId="9" priority="1" operator="containsText" text="FS">
      <formula>NOT(ISERROR(SEARCH("FS",J6)))</formula>
    </cfRule>
    <cfRule type="beginsWith" dxfId="8" priority="2" operator="beginsWith" text="ST">
      <formula>LEFT(J6,LEN("ST"))="ST"</formula>
    </cfRule>
    <cfRule type="containsText" dxfId="7" priority="3" operator="containsText" text="CT">
      <formula>NOT(ISERROR(SEARCH("CT",J6)))</formula>
    </cfRule>
    <cfRule type="containsText" dxfId="6" priority="4" operator="containsText" text="LW">
      <formula>NOT(ISERROR(SEARCH("LW",J6)))</formula>
    </cfRule>
    <cfRule type="containsText" dxfId="5" priority="5" operator="containsText" text="BC">
      <formula>NOT(ISERROR(SEARCH("BC",J6)))</formula>
    </cfRule>
  </conditionalFormatting>
  <hyperlinks>
    <hyperlink ref="A2" location="Contents!A1" display="Return to Contents Page" xr:uid="{03855016-E67B-4EE0-931F-41CBE73FBD4E}"/>
    <hyperlink ref="A3" location="'7. T-4 Results'!A1" display="Return to Chapter Contents" xr:uid="{62E12126-C03F-45A1-A02C-62E1D3CDBE56}"/>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92C10-AADA-446B-B003-7A04F10725A6}">
  <sheetPr codeName="Sheet48"/>
  <dimension ref="A1:CB112"/>
  <sheetViews>
    <sheetView zoomScale="70" zoomScaleNormal="70" workbookViewId="0">
      <selection activeCell="A2" sqref="A2"/>
    </sheetView>
  </sheetViews>
  <sheetFormatPr defaultColWidth="8.88671875" defaultRowHeight="14.4"/>
  <cols>
    <col min="1" max="1" width="26.6640625" style="20" customWidth="1"/>
    <col min="2" max="3" width="8.88671875" style="20"/>
    <col min="4" max="4" width="11" style="20" bestFit="1" customWidth="1"/>
    <col min="5" max="7" width="8.88671875" style="20"/>
    <col min="8" max="8" width="26.6640625" style="20" customWidth="1"/>
    <col min="9" max="9" width="23.6640625" style="20" customWidth="1"/>
    <col min="10" max="10" width="10.5546875" style="20" customWidth="1"/>
    <col min="11" max="16" width="11.109375" style="20" bestFit="1" customWidth="1"/>
    <col min="17" max="34" width="12.5546875" style="20" bestFit="1" customWidth="1"/>
    <col min="35" max="36" width="13.5546875" style="20" bestFit="1" customWidth="1"/>
    <col min="37" max="37" width="12.5546875" style="20" bestFit="1" customWidth="1"/>
    <col min="38" max="40" width="13.5546875" style="20" bestFit="1" customWidth="1"/>
    <col min="41" max="41" width="12.88671875" style="20" customWidth="1"/>
    <col min="42" max="16384" width="8.88671875" style="20"/>
  </cols>
  <sheetData>
    <row r="1" spans="1:41" s="40" customFormat="1" ht="21">
      <c r="A1" s="39" t="s">
        <v>58</v>
      </c>
    </row>
    <row r="2" spans="1:41">
      <c r="A2" s="37" t="s">
        <v>83</v>
      </c>
    </row>
    <row r="3" spans="1:41">
      <c r="A3" s="37" t="s">
        <v>84</v>
      </c>
    </row>
    <row r="4" spans="1:41" ht="15" thickBot="1">
      <c r="A4" s="176"/>
      <c r="I4" s="54"/>
      <c r="J4" s="54"/>
      <c r="K4" s="187"/>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row>
    <row r="5" spans="1:41" ht="36.6" thickBot="1">
      <c r="A5" s="172"/>
      <c r="G5" s="55"/>
      <c r="H5" s="55"/>
      <c r="I5" s="188" t="s">
        <v>342</v>
      </c>
      <c r="J5" s="189" t="s">
        <v>343</v>
      </c>
      <c r="K5" s="189" t="s">
        <v>117</v>
      </c>
      <c r="L5" s="189" t="s">
        <v>367</v>
      </c>
      <c r="M5" s="189" t="s">
        <v>366</v>
      </c>
      <c r="N5" s="189" t="s">
        <v>126</v>
      </c>
      <c r="O5" s="189" t="s">
        <v>344</v>
      </c>
      <c r="P5" s="189" t="s">
        <v>345</v>
      </c>
      <c r="Q5" s="189" t="s">
        <v>346</v>
      </c>
      <c r="R5" s="189" t="s">
        <v>116</v>
      </c>
      <c r="S5" s="189" t="s">
        <v>347</v>
      </c>
      <c r="T5" s="189" t="s">
        <v>348</v>
      </c>
      <c r="U5" s="189" t="s">
        <v>118</v>
      </c>
      <c r="V5" s="189" t="s">
        <v>349</v>
      </c>
      <c r="W5" s="191" t="s">
        <v>350</v>
      </c>
      <c r="X5" s="189" t="s">
        <v>138</v>
      </c>
      <c r="Y5" s="189" t="s">
        <v>351</v>
      </c>
      <c r="Z5" s="189" t="s">
        <v>352</v>
      </c>
      <c r="AA5" s="189" t="s">
        <v>115</v>
      </c>
      <c r="AB5" s="189" t="s">
        <v>353</v>
      </c>
      <c r="AC5" s="189" t="s">
        <v>354</v>
      </c>
      <c r="AD5" s="189" t="s">
        <v>355</v>
      </c>
      <c r="AE5" s="189" t="s">
        <v>159</v>
      </c>
      <c r="AF5" s="189" t="s">
        <v>356</v>
      </c>
      <c r="AG5" s="189" t="s">
        <v>357</v>
      </c>
      <c r="AH5" s="189" t="s">
        <v>358</v>
      </c>
      <c r="AI5" s="189" t="s">
        <v>359</v>
      </c>
      <c r="AJ5" s="189" t="s">
        <v>360</v>
      </c>
      <c r="AK5" s="189" t="s">
        <v>167</v>
      </c>
      <c r="AL5" s="189" t="s">
        <v>361</v>
      </c>
      <c r="AM5" s="189" t="s">
        <v>362</v>
      </c>
      <c r="AN5" s="189" t="s">
        <v>363</v>
      </c>
      <c r="AO5" s="190" t="s">
        <v>119</v>
      </c>
    </row>
    <row r="6" spans="1:41" ht="15" thickBot="1">
      <c r="I6" s="8" t="s">
        <v>117</v>
      </c>
      <c r="J6" s="192">
        <v>35400</v>
      </c>
      <c r="K6" s="261">
        <v>0</v>
      </c>
      <c r="L6" s="261">
        <v>456154855.11760283</v>
      </c>
      <c r="M6" s="261">
        <v>598604609.96879721</v>
      </c>
      <c r="N6" s="261">
        <v>746634888.54339814</v>
      </c>
      <c r="O6" s="261">
        <v>773385875.34426165</v>
      </c>
      <c r="P6" s="261">
        <v>988148512.16591263</v>
      </c>
      <c r="Q6" s="261">
        <v>1246998603.0427628</v>
      </c>
      <c r="R6" s="261">
        <v>1120840904.4217036</v>
      </c>
      <c r="S6" s="261">
        <v>1555674315.9552522</v>
      </c>
      <c r="T6" s="261">
        <v>1920301375.0415983</v>
      </c>
      <c r="U6" s="261">
        <v>1495247616.8503594</v>
      </c>
      <c r="V6" s="261">
        <v>2344556951.1255894</v>
      </c>
      <c r="W6" s="261">
        <v>2831585300.5817604</v>
      </c>
      <c r="X6" s="261">
        <v>3159862364.2044129</v>
      </c>
      <c r="Y6" s="261">
        <v>3386108235.1781502</v>
      </c>
      <c r="Z6" s="261">
        <v>4012196864.7838326</v>
      </c>
      <c r="AA6" s="261">
        <v>4713182973.0740499</v>
      </c>
      <c r="AB6" s="261">
        <v>5493397613.2921667</v>
      </c>
      <c r="AC6" s="261">
        <v>6358196432.9201984</v>
      </c>
      <c r="AD6" s="261">
        <v>7308169160.4459362</v>
      </c>
      <c r="AE6" s="261">
        <v>8409394624.6093702</v>
      </c>
      <c r="AF6" s="261">
        <v>8339771746.4575195</v>
      </c>
      <c r="AG6" s="261">
        <v>9456101720.0351334</v>
      </c>
      <c r="AH6" s="261">
        <v>10659036690.675697</v>
      </c>
      <c r="AI6" s="261">
        <v>11948277222.633297</v>
      </c>
      <c r="AJ6" s="261">
        <v>13325619216.692102</v>
      </c>
      <c r="AK6" s="261">
        <v>11507981822.586452</v>
      </c>
      <c r="AL6" s="261">
        <v>14793833264.750889</v>
      </c>
      <c r="AM6" s="261">
        <v>16356294870.937916</v>
      </c>
      <c r="AN6" s="261">
        <v>18015367398.579662</v>
      </c>
      <c r="AO6" s="261">
        <v>13395946435.646801</v>
      </c>
    </row>
    <row r="7" spans="1:41" ht="15" thickBot="1">
      <c r="I7" s="8" t="s">
        <v>367</v>
      </c>
      <c r="J7" s="192">
        <v>39300</v>
      </c>
      <c r="K7" s="261">
        <v>107473169.03429317</v>
      </c>
      <c r="L7" s="261">
        <v>0</v>
      </c>
      <c r="M7" s="261">
        <v>4311351.4845695496</v>
      </c>
      <c r="N7" s="261">
        <v>13815165.68295455</v>
      </c>
      <c r="O7" s="261">
        <v>13989039.651881456</v>
      </c>
      <c r="P7" s="261">
        <v>29600648.672201395</v>
      </c>
      <c r="Q7" s="261">
        <v>52822196.320544004</v>
      </c>
      <c r="R7" s="261">
        <v>57347284.147574663</v>
      </c>
      <c r="S7" s="261">
        <v>86271628.351743698</v>
      </c>
      <c r="T7" s="261">
        <v>131877098.56081104</v>
      </c>
      <c r="U7" s="261">
        <v>126563828.40272903</v>
      </c>
      <c r="V7" s="261">
        <v>192366564.04535484</v>
      </c>
      <c r="W7" s="261">
        <v>270469506.70931578</v>
      </c>
      <c r="X7" s="261">
        <v>321536788.67741919</v>
      </c>
      <c r="Y7" s="261">
        <v>367725527.82563019</v>
      </c>
      <c r="Z7" s="261">
        <v>489008544.40788698</v>
      </c>
      <c r="AA7" s="261">
        <v>639017196.17687654</v>
      </c>
      <c r="AB7" s="261">
        <v>823056004.4225502</v>
      </c>
      <c r="AC7" s="261">
        <v>1048588896.8543653</v>
      </c>
      <c r="AD7" s="261">
        <v>1319222072.5950747</v>
      </c>
      <c r="AE7" s="261">
        <v>1432939371.565918</v>
      </c>
      <c r="AF7" s="261">
        <v>1641398158.0740948</v>
      </c>
      <c r="AG7" s="261">
        <v>2020675200.2590408</v>
      </c>
      <c r="AH7" s="261">
        <v>2460263827.1226702</v>
      </c>
      <c r="AI7" s="261">
        <v>2963700256.1627884</v>
      </c>
      <c r="AJ7" s="261">
        <v>3535793269.2470293</v>
      </c>
      <c r="AK7" s="261">
        <v>2905539470.4518352</v>
      </c>
      <c r="AL7" s="261">
        <v>4180282056.1963987</v>
      </c>
      <c r="AM7" s="261">
        <v>4900599308.6338806</v>
      </c>
      <c r="AN7" s="261">
        <v>5701486889.1502771</v>
      </c>
      <c r="AO7" s="261">
        <v>4143784307.3262062</v>
      </c>
    </row>
    <row r="8" spans="1:41" ht="15" thickBot="1">
      <c r="I8" s="8" t="s">
        <v>366</v>
      </c>
      <c r="J8" s="192">
        <v>39700</v>
      </c>
      <c r="K8" s="261">
        <v>125310687.51382756</v>
      </c>
      <c r="L8" s="261">
        <v>690807.0360352993</v>
      </c>
      <c r="M8" s="261">
        <v>0</v>
      </c>
      <c r="N8" s="261">
        <v>4148623.8598120213</v>
      </c>
      <c r="O8" s="261">
        <v>4311351.4845695496</v>
      </c>
      <c r="P8" s="261">
        <v>13989039.651881456</v>
      </c>
      <c r="Q8" s="261">
        <v>29600648.672201395</v>
      </c>
      <c r="R8" s="261">
        <v>32265922.169470787</v>
      </c>
      <c r="S8" s="261">
        <v>52822196.320543766</v>
      </c>
      <c r="T8" s="261">
        <v>86271628.351743698</v>
      </c>
      <c r="U8" s="261">
        <v>83723331.859004498</v>
      </c>
      <c r="V8" s="261">
        <v>131877098.56081104</v>
      </c>
      <c r="W8" s="261">
        <v>192366564.04535484</v>
      </c>
      <c r="X8" s="261">
        <v>232999396.05896235</v>
      </c>
      <c r="Y8" s="261">
        <v>270469506.70931578</v>
      </c>
      <c r="Z8" s="261">
        <v>367725527.82563019</v>
      </c>
      <c r="AA8" s="261">
        <v>489008544.40788698</v>
      </c>
      <c r="AB8" s="261">
        <v>639017196.17687654</v>
      </c>
      <c r="AC8" s="261">
        <v>823056004.4225502</v>
      </c>
      <c r="AD8" s="261">
        <v>1048588896.8543653</v>
      </c>
      <c r="AE8" s="261">
        <v>1133335100.3883967</v>
      </c>
      <c r="AF8" s="261">
        <v>1319222072.5950747</v>
      </c>
      <c r="AG8" s="261">
        <v>1641398158.0740948</v>
      </c>
      <c r="AH8" s="261">
        <v>2020675200.2590408</v>
      </c>
      <c r="AI8" s="261">
        <v>2460263827.1226702</v>
      </c>
      <c r="AJ8" s="261">
        <v>2963700256.1627884</v>
      </c>
      <c r="AK8" s="261">
        <v>2420129105.988091</v>
      </c>
      <c r="AL8" s="261">
        <v>3535793269.2470293</v>
      </c>
      <c r="AM8" s="261">
        <v>4180282056.1963987</v>
      </c>
      <c r="AN8" s="261">
        <v>4900599308.6338806</v>
      </c>
      <c r="AO8" s="261">
        <v>3606142013.9439106</v>
      </c>
    </row>
    <row r="9" spans="1:41" ht="15" thickBot="1">
      <c r="I9" s="8" t="s">
        <v>126</v>
      </c>
      <c r="J9" s="192">
        <v>40100</v>
      </c>
      <c r="K9" s="261">
        <v>143595180.30064249</v>
      </c>
      <c r="L9" s="261">
        <v>4874701.6012966633</v>
      </c>
      <c r="M9" s="261">
        <v>690807.0360352993</v>
      </c>
      <c r="N9" s="261">
        <v>0</v>
      </c>
      <c r="O9" s="261">
        <v>0</v>
      </c>
      <c r="P9" s="261">
        <v>4311351.4845695496</v>
      </c>
      <c r="Q9" s="261">
        <v>13989039.651881456</v>
      </c>
      <c r="R9" s="261">
        <v>15581322.891180038</v>
      </c>
      <c r="S9" s="261">
        <v>29600648.672201395</v>
      </c>
      <c r="T9" s="261">
        <v>52822196.320543766</v>
      </c>
      <c r="U9" s="261">
        <v>52224215.810352802</v>
      </c>
      <c r="V9" s="261">
        <v>86271628.351743698</v>
      </c>
      <c r="W9" s="261">
        <v>131877098.56081104</v>
      </c>
      <c r="X9" s="261">
        <v>162546676.95241976</v>
      </c>
      <c r="Y9" s="261">
        <v>192366564.04535484</v>
      </c>
      <c r="Z9" s="261">
        <v>270469506.70931578</v>
      </c>
      <c r="AA9" s="261">
        <v>367725527.82563019</v>
      </c>
      <c r="AB9" s="261">
        <v>489008544.40788698</v>
      </c>
      <c r="AC9" s="261">
        <v>639017196.17687654</v>
      </c>
      <c r="AD9" s="261">
        <v>823056004.4225502</v>
      </c>
      <c r="AE9" s="261">
        <v>885766533.40115213</v>
      </c>
      <c r="AF9" s="261">
        <v>1048588896.8543653</v>
      </c>
      <c r="AG9" s="261">
        <v>1319222072.5950747</v>
      </c>
      <c r="AH9" s="261">
        <v>1641398158.0740948</v>
      </c>
      <c r="AI9" s="261">
        <v>2020675200.2590408</v>
      </c>
      <c r="AJ9" s="261">
        <v>2460263827.1226702</v>
      </c>
      <c r="AK9" s="261">
        <v>1995107532.8689942</v>
      </c>
      <c r="AL9" s="261">
        <v>2963700256.1627884</v>
      </c>
      <c r="AM9" s="261">
        <v>3535793269.2470293</v>
      </c>
      <c r="AN9" s="261">
        <v>4180282056.1963987</v>
      </c>
      <c r="AO9" s="261">
        <v>3120427668.1779919</v>
      </c>
    </row>
    <row r="10" spans="1:41" ht="15" thickBot="1">
      <c r="I10" s="8" t="s">
        <v>344</v>
      </c>
      <c r="J10" s="192">
        <v>40100</v>
      </c>
      <c r="K10" s="261">
        <v>143595180.30064249</v>
      </c>
      <c r="L10" s="261">
        <v>4874701.6012966633</v>
      </c>
      <c r="M10" s="261">
        <v>690807.0360352993</v>
      </c>
      <c r="N10" s="261">
        <v>0</v>
      </c>
      <c r="O10" s="261">
        <v>0</v>
      </c>
      <c r="P10" s="261">
        <v>4311351.4845695496</v>
      </c>
      <c r="Q10" s="261">
        <v>13989039.651881456</v>
      </c>
      <c r="R10" s="261">
        <v>15581322.891180038</v>
      </c>
      <c r="S10" s="261">
        <v>29600648.672201395</v>
      </c>
      <c r="T10" s="261">
        <v>52822196.320543766</v>
      </c>
      <c r="U10" s="261">
        <v>52224215.810352802</v>
      </c>
      <c r="V10" s="261">
        <v>86271628.351743698</v>
      </c>
      <c r="W10" s="261">
        <v>131877098.56081104</v>
      </c>
      <c r="X10" s="261">
        <v>162546676.95241976</v>
      </c>
      <c r="Y10" s="261">
        <v>192366564.04535484</v>
      </c>
      <c r="Z10" s="261">
        <v>270469506.70931578</v>
      </c>
      <c r="AA10" s="261">
        <v>367725527.82563019</v>
      </c>
      <c r="AB10" s="261">
        <v>489008544.40788698</v>
      </c>
      <c r="AC10" s="261">
        <v>639017196.17687654</v>
      </c>
      <c r="AD10" s="261">
        <v>823056004.4225502</v>
      </c>
      <c r="AE10" s="261">
        <v>885766533.40115213</v>
      </c>
      <c r="AF10" s="261">
        <v>1048588896.8543653</v>
      </c>
      <c r="AG10" s="261">
        <v>1319222072.5950747</v>
      </c>
      <c r="AH10" s="261">
        <v>1641398158.0740948</v>
      </c>
      <c r="AI10" s="261">
        <v>2020675200.2590408</v>
      </c>
      <c r="AJ10" s="261">
        <v>2460263827.1226702</v>
      </c>
      <c r="AK10" s="261">
        <v>1995107532.8689942</v>
      </c>
      <c r="AL10" s="261">
        <v>2963700256.1627884</v>
      </c>
      <c r="AM10" s="261">
        <v>3535793269.2470293</v>
      </c>
      <c r="AN10" s="261">
        <v>4180282056.1963987</v>
      </c>
      <c r="AO10" s="261">
        <v>3120427668.1779919</v>
      </c>
    </row>
    <row r="11" spans="1:41" ht="15" thickBot="1">
      <c r="I11" s="8" t="s">
        <v>345</v>
      </c>
      <c r="J11" s="192">
        <v>40500</v>
      </c>
      <c r="K11" s="261">
        <v>162223068.62575436</v>
      </c>
      <c r="L11" s="261">
        <v>12098738.744489193</v>
      </c>
      <c r="M11" s="261">
        <v>4874701.6012966633</v>
      </c>
      <c r="N11" s="261">
        <v>539384.53972196579</v>
      </c>
      <c r="O11" s="261">
        <v>690807.0360352993</v>
      </c>
      <c r="P11" s="261">
        <v>0</v>
      </c>
      <c r="Q11" s="261">
        <v>4311351.4845695496</v>
      </c>
      <c r="R11" s="261">
        <v>5109622.8310801983</v>
      </c>
      <c r="S11" s="261">
        <v>13989039.651881456</v>
      </c>
      <c r="T11" s="261">
        <v>29600648.672201633</v>
      </c>
      <c r="U11" s="261">
        <v>29719882.0569911</v>
      </c>
      <c r="V11" s="261">
        <v>52822196.320543766</v>
      </c>
      <c r="W11" s="261">
        <v>86271628.351743698</v>
      </c>
      <c r="X11" s="261">
        <v>109307496.78024101</v>
      </c>
      <c r="Y11" s="261">
        <v>131877098.56081104</v>
      </c>
      <c r="Z11" s="261">
        <v>192366564.04535484</v>
      </c>
      <c r="AA11" s="261">
        <v>270469506.70931578</v>
      </c>
      <c r="AB11" s="261">
        <v>367725527.82563019</v>
      </c>
      <c r="AC11" s="261">
        <v>489008544.40788698</v>
      </c>
      <c r="AD11" s="261">
        <v>639017196.17687654</v>
      </c>
      <c r="AE11" s="261">
        <v>685466859.67197895</v>
      </c>
      <c r="AF11" s="261">
        <v>823056004.4225502</v>
      </c>
      <c r="AG11" s="261">
        <v>1048588896.8543653</v>
      </c>
      <c r="AH11" s="261">
        <v>1319222072.5950747</v>
      </c>
      <c r="AI11" s="261">
        <v>1641398158.0740948</v>
      </c>
      <c r="AJ11" s="261">
        <v>2020675200.2590408</v>
      </c>
      <c r="AK11" s="261">
        <v>1627419130.5348139</v>
      </c>
      <c r="AL11" s="261">
        <v>2460263827.1226702</v>
      </c>
      <c r="AM11" s="261">
        <v>2963700256.1627884</v>
      </c>
      <c r="AN11" s="261">
        <v>3535793269.2470293</v>
      </c>
      <c r="AO11" s="261">
        <v>2684188786.3441868</v>
      </c>
    </row>
    <row r="12" spans="1:41" ht="15" thickBot="1">
      <c r="I12" s="8" t="s">
        <v>346</v>
      </c>
      <c r="J12" s="192">
        <v>40900</v>
      </c>
      <c r="K12" s="261">
        <v>181112013.8445313</v>
      </c>
      <c r="L12" s="261">
        <v>21846386.937125683</v>
      </c>
      <c r="M12" s="261">
        <v>12098738.744489193</v>
      </c>
      <c r="N12" s="261">
        <v>4562970.4466576576</v>
      </c>
      <c r="O12" s="261">
        <v>4874701.6012966633</v>
      </c>
      <c r="P12" s="261">
        <v>690807.0360352993</v>
      </c>
      <c r="Q12" s="261">
        <v>0</v>
      </c>
      <c r="R12" s="261">
        <v>441726.76811528206</v>
      </c>
      <c r="S12" s="261">
        <v>4311351.4845695496</v>
      </c>
      <c r="T12" s="261">
        <v>13989039.651881456</v>
      </c>
      <c r="U12" s="261">
        <v>14023258.800525427</v>
      </c>
      <c r="V12" s="261">
        <v>29600648.672201633</v>
      </c>
      <c r="W12" s="261">
        <v>52822196.320543766</v>
      </c>
      <c r="X12" s="261">
        <v>69269710.881335735</v>
      </c>
      <c r="Y12" s="261">
        <v>86271628.351743698</v>
      </c>
      <c r="Z12" s="261">
        <v>131877098.56081104</v>
      </c>
      <c r="AA12" s="261">
        <v>192366564.04535484</v>
      </c>
      <c r="AB12" s="261">
        <v>270469506.70931578</v>
      </c>
      <c r="AC12" s="261">
        <v>367725527.82563019</v>
      </c>
      <c r="AD12" s="261">
        <v>489008544.40788698</v>
      </c>
      <c r="AE12" s="261">
        <v>523418629.98109531</v>
      </c>
      <c r="AF12" s="261">
        <v>639017196.17687654</v>
      </c>
      <c r="AG12" s="261">
        <v>823056004.4225502</v>
      </c>
      <c r="AH12" s="261">
        <v>1048588896.8543653</v>
      </c>
      <c r="AI12" s="261">
        <v>1319222072.5950747</v>
      </c>
      <c r="AJ12" s="261">
        <v>1641398158.0740948</v>
      </c>
      <c r="AK12" s="261">
        <v>1314108710.9358449</v>
      </c>
      <c r="AL12" s="261">
        <v>2020675200.2590408</v>
      </c>
      <c r="AM12" s="261">
        <v>2460263827.1226702</v>
      </c>
      <c r="AN12" s="261">
        <v>2963700256.1627884</v>
      </c>
      <c r="AO12" s="261">
        <v>2294406604.1606264</v>
      </c>
    </row>
    <row r="13" spans="1:41" ht="15" thickBot="1">
      <c r="D13" s="49"/>
      <c r="E13" s="49"/>
      <c r="I13" s="8" t="s">
        <v>116</v>
      </c>
      <c r="J13" s="192">
        <v>41000</v>
      </c>
      <c r="K13" s="261">
        <v>185867116.41909957</v>
      </c>
      <c r="L13" s="261">
        <v>24623240.459096193</v>
      </c>
      <c r="M13" s="261">
        <v>14317886.16694665</v>
      </c>
      <c r="N13" s="261">
        <v>6064970.2902166843</v>
      </c>
      <c r="O13" s="261">
        <v>6416691.727751255</v>
      </c>
      <c r="P13" s="261">
        <v>1427487.8934750557</v>
      </c>
      <c r="Q13" s="261">
        <v>200121.29290699959</v>
      </c>
      <c r="R13" s="261">
        <v>0</v>
      </c>
      <c r="S13" s="261">
        <v>2727750.867566824</v>
      </c>
      <c r="T13" s="261">
        <v>11050822.302719593</v>
      </c>
      <c r="U13" s="261">
        <v>11049676.604082108</v>
      </c>
      <c r="V13" s="261">
        <v>25064079.085753441</v>
      </c>
      <c r="W13" s="261">
        <v>46194943.411071301</v>
      </c>
      <c r="X13" s="261">
        <v>61189514.043186188</v>
      </c>
      <c r="Y13" s="261">
        <v>76778327.345813274</v>
      </c>
      <c r="Z13" s="261">
        <v>119290833.25969791</v>
      </c>
      <c r="AA13" s="261">
        <v>175566555.97764778</v>
      </c>
      <c r="AB13" s="261">
        <v>249296494.10786963</v>
      </c>
      <c r="AC13" s="261">
        <v>341367530.29737282</v>
      </c>
      <c r="AD13" s="261">
        <v>456154855.11760283</v>
      </c>
      <c r="AE13" s="261">
        <v>488076166.41257143</v>
      </c>
      <c r="AF13" s="261">
        <v>598604609.96879721</v>
      </c>
      <c r="AG13" s="261">
        <v>773385875.34426165</v>
      </c>
      <c r="AH13" s="261">
        <v>988148512.16591263</v>
      </c>
      <c r="AI13" s="261">
        <v>1246998603.0427628</v>
      </c>
      <c r="AJ13" s="261">
        <v>1555674315.9552522</v>
      </c>
      <c r="AK13" s="261">
        <v>1243691863.6773467</v>
      </c>
      <c r="AL13" s="261">
        <v>1920301375.0415983</v>
      </c>
      <c r="AM13" s="261">
        <v>2344556951.1255894</v>
      </c>
      <c r="AN13" s="261">
        <v>2831585300.5817604</v>
      </c>
      <c r="AO13" s="261">
        <v>2203977478.5098152</v>
      </c>
    </row>
    <row r="14" spans="1:41" ht="15" thickBot="1">
      <c r="A14" s="24"/>
      <c r="D14" s="49"/>
      <c r="E14" s="49"/>
      <c r="I14" s="8" t="s">
        <v>347</v>
      </c>
      <c r="J14" s="192">
        <v>41300</v>
      </c>
      <c r="K14" s="261">
        <v>200197299.34115076</v>
      </c>
      <c r="L14" s="261">
        <v>33666587.228137016</v>
      </c>
      <c r="M14" s="261">
        <v>21846386.937125683</v>
      </c>
      <c r="N14" s="261">
        <v>11625025.343650341</v>
      </c>
      <c r="O14" s="261">
        <v>12098738.744489193</v>
      </c>
      <c r="P14" s="261">
        <v>4874701.6012966633</v>
      </c>
      <c r="Q14" s="261">
        <v>690807.0360352993</v>
      </c>
      <c r="R14" s="261">
        <v>203601.78059601784</v>
      </c>
      <c r="S14" s="261">
        <v>0</v>
      </c>
      <c r="T14" s="261">
        <v>4311351.4845695496</v>
      </c>
      <c r="U14" s="261">
        <v>4270045.5900990963</v>
      </c>
      <c r="V14" s="261">
        <v>13989039.651881218</v>
      </c>
      <c r="W14" s="261">
        <v>29600648.672201633</v>
      </c>
      <c r="X14" s="261">
        <v>40965229.415919781</v>
      </c>
      <c r="Y14" s="261">
        <v>52822196.320543766</v>
      </c>
      <c r="Z14" s="261">
        <v>86271628.351743698</v>
      </c>
      <c r="AA14" s="261">
        <v>131877098.56081104</v>
      </c>
      <c r="AB14" s="261">
        <v>192366564.04535484</v>
      </c>
      <c r="AC14" s="261">
        <v>270469506.70931578</v>
      </c>
      <c r="AD14" s="261">
        <v>367725527.82563019</v>
      </c>
      <c r="AE14" s="261">
        <v>393225223.7315321</v>
      </c>
      <c r="AF14" s="261">
        <v>489008544.40788698</v>
      </c>
      <c r="AG14" s="261">
        <v>639017196.17687654</v>
      </c>
      <c r="AH14" s="261">
        <v>823056004.4225502</v>
      </c>
      <c r="AI14" s="261">
        <v>1048588896.8543653</v>
      </c>
      <c r="AJ14" s="261">
        <v>1319222072.5950747</v>
      </c>
      <c r="AK14" s="261">
        <v>1049724322.5019164</v>
      </c>
      <c r="AL14" s="261">
        <v>1641398158.0740948</v>
      </c>
      <c r="AM14" s="261">
        <v>2020675200.2590408</v>
      </c>
      <c r="AN14" s="261">
        <v>2460263827.1226702</v>
      </c>
      <c r="AO14" s="261">
        <v>1948895815.6450386</v>
      </c>
    </row>
    <row r="15" spans="1:41" ht="15" thickBot="1">
      <c r="D15" s="49"/>
      <c r="E15" s="49"/>
      <c r="I15" s="8" t="s">
        <v>348</v>
      </c>
      <c r="J15" s="192">
        <v>41700</v>
      </c>
      <c r="K15" s="261">
        <v>219428643.22123647</v>
      </c>
      <c r="L15" s="261">
        <v>47174696.270608187</v>
      </c>
      <c r="M15" s="261">
        <v>33666587.228137016</v>
      </c>
      <c r="N15" s="261">
        <v>21214342.249297619</v>
      </c>
      <c r="O15" s="261">
        <v>21846386.937125683</v>
      </c>
      <c r="P15" s="261">
        <v>12098738.744489193</v>
      </c>
      <c r="Q15" s="261">
        <v>4874701.6012966633</v>
      </c>
      <c r="R15" s="261">
        <v>3418894.1561594009</v>
      </c>
      <c r="S15" s="261">
        <v>690807.0360352993</v>
      </c>
      <c r="T15" s="261">
        <v>0</v>
      </c>
      <c r="U15" s="261">
        <v>0</v>
      </c>
      <c r="V15" s="261">
        <v>4311351.4845695496</v>
      </c>
      <c r="W15" s="261">
        <v>13989039.651881218</v>
      </c>
      <c r="X15" s="261">
        <v>21519380.094294548</v>
      </c>
      <c r="Y15" s="261">
        <v>29600648.672201633</v>
      </c>
      <c r="Z15" s="261">
        <v>52822196.320543766</v>
      </c>
      <c r="AA15" s="261">
        <v>86271628.351743698</v>
      </c>
      <c r="AB15" s="261">
        <v>131877098.56081104</v>
      </c>
      <c r="AC15" s="261">
        <v>192366564.04535484</v>
      </c>
      <c r="AD15" s="261">
        <v>270469506.70931578</v>
      </c>
      <c r="AE15" s="261">
        <v>289374867.96795368</v>
      </c>
      <c r="AF15" s="261">
        <v>367725527.82563019</v>
      </c>
      <c r="AG15" s="261">
        <v>489008544.40788698</v>
      </c>
      <c r="AH15" s="261">
        <v>639017196.17687654</v>
      </c>
      <c r="AI15" s="261">
        <v>823056004.4225502</v>
      </c>
      <c r="AJ15" s="261">
        <v>1048588896.8543653</v>
      </c>
      <c r="AK15" s="261">
        <v>828488408.8620801</v>
      </c>
      <c r="AL15" s="261">
        <v>1319222072.5950747</v>
      </c>
      <c r="AM15" s="261">
        <v>1641398158.0740948</v>
      </c>
      <c r="AN15" s="261">
        <v>2020675200.2590408</v>
      </c>
      <c r="AO15" s="261">
        <v>1643360446.5285368</v>
      </c>
    </row>
    <row r="16" spans="1:41" ht="15" thickBot="1">
      <c r="D16" s="49"/>
      <c r="I16" s="8" t="s">
        <v>118</v>
      </c>
      <c r="J16" s="192">
        <v>41700</v>
      </c>
      <c r="K16" s="261">
        <v>219428643.22123647</v>
      </c>
      <c r="L16" s="261">
        <v>47174696.270608187</v>
      </c>
      <c r="M16" s="261">
        <v>33666587.228137016</v>
      </c>
      <c r="N16" s="261">
        <v>21214342.249297619</v>
      </c>
      <c r="O16" s="261">
        <v>21846386.937125683</v>
      </c>
      <c r="P16" s="261">
        <v>12098738.744489193</v>
      </c>
      <c r="Q16" s="261">
        <v>4874701.6012966633</v>
      </c>
      <c r="R16" s="261">
        <v>3418894.1561594009</v>
      </c>
      <c r="S16" s="261">
        <v>690807.0360352993</v>
      </c>
      <c r="T16" s="261">
        <v>0</v>
      </c>
      <c r="U16" s="261">
        <v>0</v>
      </c>
      <c r="V16" s="261">
        <v>4311351.4845695496</v>
      </c>
      <c r="W16" s="261">
        <v>13989039.651881218</v>
      </c>
      <c r="X16" s="261">
        <v>21519380.094294548</v>
      </c>
      <c r="Y16" s="261">
        <v>29600648.672201633</v>
      </c>
      <c r="Z16" s="261">
        <v>52822196.320543766</v>
      </c>
      <c r="AA16" s="261">
        <v>86271628.351743698</v>
      </c>
      <c r="AB16" s="261">
        <v>131877098.56081104</v>
      </c>
      <c r="AC16" s="261">
        <v>192366564.04535484</v>
      </c>
      <c r="AD16" s="261">
        <v>270469506.70931578</v>
      </c>
      <c r="AE16" s="261">
        <v>289374867.96795368</v>
      </c>
      <c r="AF16" s="261">
        <v>367725527.82563019</v>
      </c>
      <c r="AG16" s="261">
        <v>489008544.40788698</v>
      </c>
      <c r="AH16" s="261">
        <v>639017196.17687654</v>
      </c>
      <c r="AI16" s="261">
        <v>823056004.4225502</v>
      </c>
      <c r="AJ16" s="261">
        <v>1048588896.8543653</v>
      </c>
      <c r="AK16" s="261">
        <v>828488408.8620801</v>
      </c>
      <c r="AL16" s="261">
        <v>1319222072.5950747</v>
      </c>
      <c r="AM16" s="261">
        <v>1641398158.0740948</v>
      </c>
      <c r="AN16" s="261">
        <v>2020675200.2590408</v>
      </c>
      <c r="AO16" s="261">
        <v>1643360446.5285368</v>
      </c>
    </row>
    <row r="17" spans="4:41" ht="15" thickBot="1">
      <c r="D17" s="49"/>
      <c r="I17" s="8" t="s">
        <v>349</v>
      </c>
      <c r="J17" s="192">
        <v>42100</v>
      </c>
      <c r="K17" s="261">
        <v>238767435.35613823</v>
      </c>
      <c r="L17" s="261">
        <v>62045544.321975946</v>
      </c>
      <c r="M17" s="261">
        <v>47174696.270608187</v>
      </c>
      <c r="N17" s="261">
        <v>32890606.4457376</v>
      </c>
      <c r="O17" s="261">
        <v>33666587.228137016</v>
      </c>
      <c r="P17" s="261">
        <v>21846386.937125683</v>
      </c>
      <c r="Q17" s="261">
        <v>12098738.744489193</v>
      </c>
      <c r="R17" s="261">
        <v>9591446.6676132679</v>
      </c>
      <c r="S17" s="261">
        <v>4874701.6012966633</v>
      </c>
      <c r="T17" s="261">
        <v>690807.0360352993</v>
      </c>
      <c r="U17" s="261">
        <v>531472.02866697311</v>
      </c>
      <c r="V17" s="261">
        <v>0</v>
      </c>
      <c r="W17" s="261">
        <v>4311351.4845695496</v>
      </c>
      <c r="X17" s="261">
        <v>8813699.9743270874</v>
      </c>
      <c r="Y17" s="261">
        <v>13989039.651881218</v>
      </c>
      <c r="Z17" s="261">
        <v>29600648.672201633</v>
      </c>
      <c r="AA17" s="261">
        <v>52822196.320543766</v>
      </c>
      <c r="AB17" s="261">
        <v>86271628.351743698</v>
      </c>
      <c r="AC17" s="261">
        <v>131877098.56081104</v>
      </c>
      <c r="AD17" s="261">
        <v>192366564.04535484</v>
      </c>
      <c r="AE17" s="261">
        <v>206305285.60781813</v>
      </c>
      <c r="AF17" s="261">
        <v>270469506.70931578</v>
      </c>
      <c r="AG17" s="261">
        <v>367725527.82563019</v>
      </c>
      <c r="AH17" s="261">
        <v>489008544.40788698</v>
      </c>
      <c r="AI17" s="261">
        <v>639017196.17687654</v>
      </c>
      <c r="AJ17" s="261">
        <v>823056004.4225502</v>
      </c>
      <c r="AK17" s="261">
        <v>647170352.73737955</v>
      </c>
      <c r="AL17" s="261">
        <v>1048588896.8543653</v>
      </c>
      <c r="AM17" s="261">
        <v>1319222072.5950747</v>
      </c>
      <c r="AN17" s="261">
        <v>1641398158.0740948</v>
      </c>
      <c r="AO17" s="261">
        <v>1373295355.1522264</v>
      </c>
    </row>
    <row r="18" spans="4:41" ht="15" thickBot="1">
      <c r="D18" s="49"/>
      <c r="I18" s="8" t="s">
        <v>350</v>
      </c>
      <c r="J18" s="192">
        <v>42500</v>
      </c>
      <c r="K18" s="261">
        <v>258184380.32021928</v>
      </c>
      <c r="L18" s="261">
        <v>78006777.695837021</v>
      </c>
      <c r="M18" s="261">
        <v>62045544.321975946</v>
      </c>
      <c r="N18" s="261">
        <v>46275481.504021645</v>
      </c>
      <c r="O18" s="261">
        <v>47174696.270608187</v>
      </c>
      <c r="P18" s="261">
        <v>33666587.228137016</v>
      </c>
      <c r="Q18" s="261">
        <v>21846386.937125683</v>
      </c>
      <c r="R18" s="261">
        <v>18554776.713339329</v>
      </c>
      <c r="S18" s="261">
        <v>12098738.744489193</v>
      </c>
      <c r="T18" s="261">
        <v>4874701.6012966633</v>
      </c>
      <c r="U18" s="261">
        <v>4616738.1318159103</v>
      </c>
      <c r="V18" s="261">
        <v>690807.03603553772</v>
      </c>
      <c r="W18" s="261">
        <v>0</v>
      </c>
      <c r="X18" s="261">
        <v>1672643.3155169487</v>
      </c>
      <c r="Y18" s="261">
        <v>4311351.4845695496</v>
      </c>
      <c r="Z18" s="261">
        <v>13989039.651881218</v>
      </c>
      <c r="AA18" s="261">
        <v>29600648.672201633</v>
      </c>
      <c r="AB18" s="261">
        <v>52822196.320543766</v>
      </c>
      <c r="AC18" s="261">
        <v>86271628.351743698</v>
      </c>
      <c r="AD18" s="261">
        <v>131877098.56081104</v>
      </c>
      <c r="AE18" s="261">
        <v>142131466.80054712</v>
      </c>
      <c r="AF18" s="261">
        <v>192366564.04535484</v>
      </c>
      <c r="AG18" s="261">
        <v>270469506.70931578</v>
      </c>
      <c r="AH18" s="261">
        <v>367725527.82563019</v>
      </c>
      <c r="AI18" s="261">
        <v>489008544.40788698</v>
      </c>
      <c r="AJ18" s="261">
        <v>639017196.17687654</v>
      </c>
      <c r="AK18" s="261">
        <v>498138188.12912416</v>
      </c>
      <c r="AL18" s="261">
        <v>823056004.4225502</v>
      </c>
      <c r="AM18" s="261">
        <v>1048588896.8543653</v>
      </c>
      <c r="AN18" s="261">
        <v>1319222072.5950747</v>
      </c>
      <c r="AO18" s="261">
        <v>1136617566.6423378</v>
      </c>
    </row>
    <row r="19" spans="4:41" ht="15" thickBot="1">
      <c r="D19" s="49"/>
      <c r="I19" s="8" t="s">
        <v>138</v>
      </c>
      <c r="J19" s="192">
        <v>42900</v>
      </c>
      <c r="K19" s="261">
        <v>277657518.36556292</v>
      </c>
      <c r="L19" s="261">
        <v>94832452.622688532</v>
      </c>
      <c r="M19" s="261">
        <v>78006777.695837021</v>
      </c>
      <c r="N19" s="261">
        <v>61046601.863219976</v>
      </c>
      <c r="O19" s="261">
        <v>62045544.321975946</v>
      </c>
      <c r="P19" s="261">
        <v>47174696.270608187</v>
      </c>
      <c r="Q19" s="261">
        <v>33666587.228137016</v>
      </c>
      <c r="R19" s="261">
        <v>29586853.211457253</v>
      </c>
      <c r="S19" s="261">
        <v>21846386.937125683</v>
      </c>
      <c r="T19" s="261">
        <v>12098738.744489193</v>
      </c>
      <c r="U19" s="261">
        <v>11830933.366059542</v>
      </c>
      <c r="V19" s="261">
        <v>4874701.6012964249</v>
      </c>
      <c r="W19" s="261">
        <v>690807.03603553772</v>
      </c>
      <c r="X19" s="261">
        <v>0</v>
      </c>
      <c r="Y19" s="261">
        <v>0</v>
      </c>
      <c r="Z19" s="261">
        <v>4311351.4845695496</v>
      </c>
      <c r="AA19" s="261">
        <v>13989039.651881218</v>
      </c>
      <c r="AB19" s="261">
        <v>29600648.672201633</v>
      </c>
      <c r="AC19" s="261">
        <v>52822196.320543766</v>
      </c>
      <c r="AD19" s="261">
        <v>86271628.351743698</v>
      </c>
      <c r="AE19" s="261">
        <v>93778765.806348801</v>
      </c>
      <c r="AF19" s="261">
        <v>131877098.56081104</v>
      </c>
      <c r="AG19" s="261">
        <v>192366564.04535484</v>
      </c>
      <c r="AH19" s="261">
        <v>270469506.70931578</v>
      </c>
      <c r="AI19" s="261">
        <v>367725527.82563019</v>
      </c>
      <c r="AJ19" s="261">
        <v>489008544.40788698</v>
      </c>
      <c r="AK19" s="261">
        <v>376652123.85113621</v>
      </c>
      <c r="AL19" s="261">
        <v>639017196.17687654</v>
      </c>
      <c r="AM19" s="261">
        <v>823056004.4225502</v>
      </c>
      <c r="AN19" s="261">
        <v>1048588896.8543653</v>
      </c>
      <c r="AO19" s="261">
        <v>931769394.66130257</v>
      </c>
    </row>
    <row r="20" spans="4:41" ht="15" thickBot="1">
      <c r="D20" s="49"/>
      <c r="I20" s="8" t="s">
        <v>351</v>
      </c>
      <c r="J20" s="192">
        <v>42900</v>
      </c>
      <c r="K20" s="261">
        <v>277657518.36556292</v>
      </c>
      <c r="L20" s="261">
        <v>94832452.622688532</v>
      </c>
      <c r="M20" s="261">
        <v>78006777.695837021</v>
      </c>
      <c r="N20" s="261">
        <v>61046601.863219976</v>
      </c>
      <c r="O20" s="261">
        <v>62045544.321975946</v>
      </c>
      <c r="P20" s="261">
        <v>47174696.270608187</v>
      </c>
      <c r="Q20" s="261">
        <v>33666587.228137016</v>
      </c>
      <c r="R20" s="261">
        <v>29586853.211457253</v>
      </c>
      <c r="S20" s="261">
        <v>21846386.937125683</v>
      </c>
      <c r="T20" s="261">
        <v>12098738.744489193</v>
      </c>
      <c r="U20" s="261">
        <v>11830933.366059542</v>
      </c>
      <c r="V20" s="261">
        <v>4874701.6012964249</v>
      </c>
      <c r="W20" s="261">
        <v>690807.03603553772</v>
      </c>
      <c r="X20" s="261">
        <v>0</v>
      </c>
      <c r="Y20" s="261">
        <v>0</v>
      </c>
      <c r="Z20" s="261">
        <v>4311351.4845695496</v>
      </c>
      <c r="AA20" s="261">
        <v>13989039.651881218</v>
      </c>
      <c r="AB20" s="261">
        <v>29600648.672201633</v>
      </c>
      <c r="AC20" s="261">
        <v>52822196.320543766</v>
      </c>
      <c r="AD20" s="261">
        <v>86271628.351743698</v>
      </c>
      <c r="AE20" s="261">
        <v>93778765.806348801</v>
      </c>
      <c r="AF20" s="261">
        <v>131877098.56081104</v>
      </c>
      <c r="AG20" s="261">
        <v>192366564.04535484</v>
      </c>
      <c r="AH20" s="261">
        <v>270469506.70931578</v>
      </c>
      <c r="AI20" s="261">
        <v>367725527.82563019</v>
      </c>
      <c r="AJ20" s="261">
        <v>489008544.40788698</v>
      </c>
      <c r="AK20" s="261">
        <v>376652123.85113621</v>
      </c>
      <c r="AL20" s="261">
        <v>639017196.17687654</v>
      </c>
      <c r="AM20" s="261">
        <v>823056004.4225502</v>
      </c>
      <c r="AN20" s="261">
        <v>1048588896.8543653</v>
      </c>
      <c r="AO20" s="261">
        <v>931769394.66130257</v>
      </c>
    </row>
    <row r="21" spans="4:41" ht="15" thickBot="1">
      <c r="I21" s="8" t="s">
        <v>352</v>
      </c>
      <c r="J21" s="192">
        <v>43300</v>
      </c>
      <c r="K21" s="261">
        <v>297170589.9422121</v>
      </c>
      <c r="L21" s="261">
        <v>112336964.608078</v>
      </c>
      <c r="M21" s="261">
        <v>94832452.622688532</v>
      </c>
      <c r="N21" s="261">
        <v>76931749.740822792</v>
      </c>
      <c r="O21" s="261">
        <v>78006777.695837021</v>
      </c>
      <c r="P21" s="261">
        <v>62045544.321975946</v>
      </c>
      <c r="Q21" s="261">
        <v>47174696.270608187</v>
      </c>
      <c r="R21" s="261">
        <v>42343301.634171724</v>
      </c>
      <c r="S21" s="261">
        <v>33666587.228137016</v>
      </c>
      <c r="T21" s="261">
        <v>21846386.937125683</v>
      </c>
      <c r="U21" s="261">
        <v>21627683.424146652</v>
      </c>
      <c r="V21" s="261">
        <v>12098738.744489193</v>
      </c>
      <c r="W21" s="261">
        <v>4874701.6012964249</v>
      </c>
      <c r="X21" s="261">
        <v>2463861.3805499077</v>
      </c>
      <c r="Y21" s="261">
        <v>690807.03603553772</v>
      </c>
      <c r="Z21" s="261">
        <v>0</v>
      </c>
      <c r="AA21" s="261">
        <v>4311351.4845695496</v>
      </c>
      <c r="AB21" s="261">
        <v>13989039.651881218</v>
      </c>
      <c r="AC21" s="261">
        <v>29600648.672201633</v>
      </c>
      <c r="AD21" s="261">
        <v>52822196.320543766</v>
      </c>
      <c r="AE21" s="261">
        <v>58224248.148636341</v>
      </c>
      <c r="AF21" s="261">
        <v>86271628.351743698</v>
      </c>
      <c r="AG21" s="261">
        <v>131877098.56081104</v>
      </c>
      <c r="AH21" s="261">
        <v>192366564.04535484</v>
      </c>
      <c r="AI21" s="261">
        <v>270469506.70931578</v>
      </c>
      <c r="AJ21" s="261">
        <v>367725527.82563019</v>
      </c>
      <c r="AK21" s="261">
        <v>278834272.92075014</v>
      </c>
      <c r="AL21" s="261">
        <v>489008544.40788698</v>
      </c>
      <c r="AM21" s="261">
        <v>639017196.17687654</v>
      </c>
      <c r="AN21" s="261">
        <v>823056004.4225502</v>
      </c>
      <c r="AO21" s="261">
        <v>755220307.45705414</v>
      </c>
    </row>
    <row r="22" spans="4:41" ht="15" thickBot="1">
      <c r="I22" s="8" t="s">
        <v>115</v>
      </c>
      <c r="J22" s="192">
        <v>43700</v>
      </c>
      <c r="K22" s="261">
        <v>316711705.3094058</v>
      </c>
      <c r="L22" s="261">
        <v>130369382.67463899</v>
      </c>
      <c r="M22" s="261">
        <v>112336964.608078</v>
      </c>
      <c r="N22" s="261">
        <v>93703245.069600821</v>
      </c>
      <c r="O22" s="261">
        <v>94832452.62268877</v>
      </c>
      <c r="P22" s="261">
        <v>78006777.695837021</v>
      </c>
      <c r="Q22" s="261">
        <v>62045544.321976185</v>
      </c>
      <c r="R22" s="261">
        <v>56554089.224882364</v>
      </c>
      <c r="S22" s="261">
        <v>47174696.270607948</v>
      </c>
      <c r="T22" s="261">
        <v>33666587.228137016</v>
      </c>
      <c r="U22" s="261">
        <v>33535369.060369968</v>
      </c>
      <c r="V22" s="261">
        <v>21846386.937125683</v>
      </c>
      <c r="W22" s="261">
        <v>12098738.744489193</v>
      </c>
      <c r="X22" s="261">
        <v>8216087.1132254601</v>
      </c>
      <c r="Y22" s="261">
        <v>4874701.6012964249</v>
      </c>
      <c r="Z22" s="261">
        <v>690807.03603553772</v>
      </c>
      <c r="AA22" s="261">
        <v>0</v>
      </c>
      <c r="AB22" s="261">
        <v>4311351.4845695496</v>
      </c>
      <c r="AC22" s="261">
        <v>13989039.651881218</v>
      </c>
      <c r="AD22" s="261">
        <v>29600648.672201633</v>
      </c>
      <c r="AE22" s="261">
        <v>33366070.232768536</v>
      </c>
      <c r="AF22" s="261">
        <v>52822196.320543766</v>
      </c>
      <c r="AG22" s="261">
        <v>86271628.351743698</v>
      </c>
      <c r="AH22" s="261">
        <v>131877098.56081104</v>
      </c>
      <c r="AI22" s="261">
        <v>192366564.04535484</v>
      </c>
      <c r="AJ22" s="261">
        <v>270469506.70931578</v>
      </c>
      <c r="AK22" s="261">
        <v>200288752.46897507</v>
      </c>
      <c r="AL22" s="261">
        <v>367725527.82563019</v>
      </c>
      <c r="AM22" s="261">
        <v>489008544.40788698</v>
      </c>
      <c r="AN22" s="261">
        <v>639017196.17687654</v>
      </c>
      <c r="AO22" s="261">
        <v>602591299.93132973</v>
      </c>
    </row>
    <row r="23" spans="4:41" ht="15" thickBot="1">
      <c r="I23" s="8" t="s">
        <v>353</v>
      </c>
      <c r="J23" s="192">
        <v>44100</v>
      </c>
      <c r="K23" s="261">
        <v>336272279.23206019</v>
      </c>
      <c r="L23" s="261">
        <v>148808241.03927565</v>
      </c>
      <c r="M23" s="261">
        <v>130369382.67463923</v>
      </c>
      <c r="N23" s="261">
        <v>111172583.89738154</v>
      </c>
      <c r="O23" s="261">
        <v>112336964.608078</v>
      </c>
      <c r="P23" s="261">
        <v>94832452.62268877</v>
      </c>
      <c r="Q23" s="261">
        <v>78006777.695837021</v>
      </c>
      <c r="R23" s="261">
        <v>71944008.275518656</v>
      </c>
      <c r="S23" s="261">
        <v>62045544.321976185</v>
      </c>
      <c r="T23" s="261">
        <v>47174696.270607948</v>
      </c>
      <c r="U23" s="261">
        <v>47153072.627073288</v>
      </c>
      <c r="V23" s="261">
        <v>33666587.228137016</v>
      </c>
      <c r="W23" s="261">
        <v>21846386.937125683</v>
      </c>
      <c r="X23" s="261">
        <v>16765059.510455608</v>
      </c>
      <c r="Y23" s="261">
        <v>12098738.744489193</v>
      </c>
      <c r="Z23" s="261">
        <v>4874701.6012964249</v>
      </c>
      <c r="AA23" s="261">
        <v>690807.03603553772</v>
      </c>
      <c r="AB23" s="261">
        <v>0</v>
      </c>
      <c r="AC23" s="261">
        <v>4311351.4845695496</v>
      </c>
      <c r="AD23" s="261">
        <v>13989039.651881218</v>
      </c>
      <c r="AE23" s="261">
        <v>16426280.759358406</v>
      </c>
      <c r="AF23" s="261">
        <v>29600648.672201633</v>
      </c>
      <c r="AG23" s="261">
        <v>52822196.320543766</v>
      </c>
      <c r="AH23" s="261">
        <v>86271628.351743698</v>
      </c>
      <c r="AI23" s="261">
        <v>131877098.56081104</v>
      </c>
      <c r="AJ23" s="261">
        <v>192366564.04535484</v>
      </c>
      <c r="AK23" s="261">
        <v>138365813.04970455</v>
      </c>
      <c r="AL23" s="261">
        <v>270469506.70931578</v>
      </c>
      <c r="AM23" s="261">
        <v>367725527.82563019</v>
      </c>
      <c r="AN23" s="261">
        <v>489008544.40788698</v>
      </c>
      <c r="AO23" s="261">
        <v>471807363.0861764</v>
      </c>
    </row>
    <row r="24" spans="4:41" ht="15" thickBot="1">
      <c r="I24" s="8" t="s">
        <v>354</v>
      </c>
      <c r="J24" s="192">
        <v>44500</v>
      </c>
      <c r="K24" s="261">
        <v>355846191.23491597</v>
      </c>
      <c r="L24" s="261">
        <v>167556822.97780561</v>
      </c>
      <c r="M24" s="261">
        <v>148808241.03927565</v>
      </c>
      <c r="N24" s="261">
        <v>129185364.25297952</v>
      </c>
      <c r="O24" s="261">
        <v>130369382.67463923</v>
      </c>
      <c r="P24" s="261">
        <v>112336964.608078</v>
      </c>
      <c r="Q24" s="261">
        <v>94832452.62268877</v>
      </c>
      <c r="R24" s="261">
        <v>88282771.879565001</v>
      </c>
      <c r="S24" s="261">
        <v>78006777.695837021</v>
      </c>
      <c r="T24" s="261">
        <v>62045544.321976185</v>
      </c>
      <c r="U24" s="261">
        <v>62143154.490959644</v>
      </c>
      <c r="V24" s="261">
        <v>47174696.270607948</v>
      </c>
      <c r="W24" s="261">
        <v>33666587.228137016</v>
      </c>
      <c r="X24" s="261">
        <v>27616007.416539669</v>
      </c>
      <c r="Y24" s="261">
        <v>21846386.937125683</v>
      </c>
      <c r="Z24" s="261">
        <v>12098738.744489193</v>
      </c>
      <c r="AA24" s="261">
        <v>4874701.6012964249</v>
      </c>
      <c r="AB24" s="261">
        <v>690807.03603553772</v>
      </c>
      <c r="AC24" s="261">
        <v>0</v>
      </c>
      <c r="AD24" s="261">
        <v>4311351.4845695496</v>
      </c>
      <c r="AE24" s="261">
        <v>5637911.9592876434</v>
      </c>
      <c r="AF24" s="261">
        <v>13989039.651881218</v>
      </c>
      <c r="AG24" s="261">
        <v>29600648.672201633</v>
      </c>
      <c r="AH24" s="261">
        <v>52822196.320543766</v>
      </c>
      <c r="AI24" s="261">
        <v>86271628.351743698</v>
      </c>
      <c r="AJ24" s="261">
        <v>131877098.56081104</v>
      </c>
      <c r="AK24" s="261">
        <v>91704432.203323364</v>
      </c>
      <c r="AL24" s="261">
        <v>192366564.04535484</v>
      </c>
      <c r="AM24" s="261">
        <v>270469506.70931578</v>
      </c>
      <c r="AN24" s="261">
        <v>367725527.82563019</v>
      </c>
      <c r="AO24" s="262">
        <v>362487880.62810659</v>
      </c>
    </row>
    <row r="25" spans="4:41" ht="15" thickBot="1">
      <c r="I25" s="8" t="s">
        <v>355</v>
      </c>
      <c r="J25" s="192">
        <v>44900</v>
      </c>
      <c r="K25" s="261">
        <v>375429133.947891</v>
      </c>
      <c r="L25" s="261">
        <v>186538954.00730228</v>
      </c>
      <c r="M25" s="261">
        <v>167556822.97780561</v>
      </c>
      <c r="N25" s="261">
        <v>147616538.25662065</v>
      </c>
      <c r="O25" s="261">
        <v>148808241.03927565</v>
      </c>
      <c r="P25" s="261">
        <v>130369382.67463923</v>
      </c>
      <c r="Q25" s="261">
        <v>112336964.608078</v>
      </c>
      <c r="R25" s="261">
        <v>105378379.66052556</v>
      </c>
      <c r="S25" s="261">
        <v>94832452.62268877</v>
      </c>
      <c r="T25" s="261">
        <v>78006777.695837021</v>
      </c>
      <c r="U25" s="261">
        <v>78224105.798017979</v>
      </c>
      <c r="V25" s="261">
        <v>62045544.321976185</v>
      </c>
      <c r="W25" s="261">
        <v>47174696.270607948</v>
      </c>
      <c r="X25" s="261">
        <v>40347109.665344715</v>
      </c>
      <c r="Y25" s="261">
        <v>33666587.228137016</v>
      </c>
      <c r="Z25" s="261">
        <v>21846386.937125683</v>
      </c>
      <c r="AA25" s="261">
        <v>12098738.744489193</v>
      </c>
      <c r="AB25" s="261">
        <v>4874701.6012964249</v>
      </c>
      <c r="AC25" s="261">
        <v>690807.03603553772</v>
      </c>
      <c r="AD25" s="261">
        <v>0</v>
      </c>
      <c r="AE25" s="261">
        <v>401734.66625022888</v>
      </c>
      <c r="AF25" s="261">
        <v>4311351.4845695496</v>
      </c>
      <c r="AG25" s="261">
        <v>13989039.651881218</v>
      </c>
      <c r="AH25" s="261">
        <v>29600648.672201633</v>
      </c>
      <c r="AI25" s="261">
        <v>52822196.320543766</v>
      </c>
      <c r="AJ25" s="261">
        <v>86271628.351743698</v>
      </c>
      <c r="AK25" s="261">
        <v>56551153.459832191</v>
      </c>
      <c r="AL25" s="261">
        <v>131877098.56081104</v>
      </c>
      <c r="AM25" s="261">
        <v>192366564.04535484</v>
      </c>
      <c r="AN25" s="261">
        <v>270469506.70931578</v>
      </c>
      <c r="AO25" s="261">
        <v>272193528.61163855</v>
      </c>
    </row>
    <row r="26" spans="4:41" ht="15" thickBot="1">
      <c r="I26" s="8" t="s">
        <v>159</v>
      </c>
      <c r="J26" s="192">
        <v>45000</v>
      </c>
      <c r="K26" s="261">
        <v>380325906.92879462</v>
      </c>
      <c r="L26" s="261">
        <v>191313703.77054691</v>
      </c>
      <c r="M26" s="261">
        <v>172283039.60575533</v>
      </c>
      <c r="N26" s="261">
        <v>152277487.74905992</v>
      </c>
      <c r="O26" s="261">
        <v>153469646.35285378</v>
      </c>
      <c r="P26" s="261">
        <v>134945160.28183126</v>
      </c>
      <c r="Q26" s="261">
        <v>116800788.19708538</v>
      </c>
      <c r="R26" s="261">
        <v>109751286.8988502</v>
      </c>
      <c r="S26" s="261">
        <v>99151386.213840961</v>
      </c>
      <c r="T26" s="261">
        <v>82140049.500721455</v>
      </c>
      <c r="U26" s="261">
        <v>82386584.365567207</v>
      </c>
      <c r="V26" s="261">
        <v>65943200.113983154</v>
      </c>
      <c r="W26" s="261">
        <v>50776142.635503292</v>
      </c>
      <c r="X26" s="261">
        <v>43780424.634680748</v>
      </c>
      <c r="Y26" s="261">
        <v>36899039.468604565</v>
      </c>
      <c r="Z26" s="261">
        <v>24623240.459096432</v>
      </c>
      <c r="AA26" s="261">
        <v>14317886.166946888</v>
      </c>
      <c r="AB26" s="261">
        <v>6416691.727751255</v>
      </c>
      <c r="AC26" s="261">
        <v>1427487.8934750557</v>
      </c>
      <c r="AD26" s="261">
        <v>200121.29290723801</v>
      </c>
      <c r="AE26" s="261">
        <v>0</v>
      </c>
      <c r="AF26" s="261">
        <v>2727750.8675665855</v>
      </c>
      <c r="AG26" s="261">
        <v>11050822.302719593</v>
      </c>
      <c r="AH26" s="261">
        <v>25064079.085753441</v>
      </c>
      <c r="AI26" s="261">
        <v>46194943.411071301</v>
      </c>
      <c r="AJ26" s="261">
        <v>76778327.345813274</v>
      </c>
      <c r="AK26" s="261">
        <v>49475711.2611022</v>
      </c>
      <c r="AL26" s="261">
        <v>119290833.25969791</v>
      </c>
      <c r="AM26" s="261">
        <v>175566555.97764778</v>
      </c>
      <c r="AN26" s="261">
        <v>249296494.10786963</v>
      </c>
      <c r="AO26" s="261">
        <v>252226904.87447882</v>
      </c>
    </row>
    <row r="27" spans="4:41" ht="15" thickBot="1">
      <c r="I27" s="8" t="s">
        <v>356</v>
      </c>
      <c r="J27" s="192">
        <v>45300</v>
      </c>
      <c r="K27" s="261">
        <v>395018115.25975442</v>
      </c>
      <c r="L27" s="261">
        <v>205695305.07791042</v>
      </c>
      <c r="M27" s="261">
        <v>186538954.00730228</v>
      </c>
      <c r="N27" s="261">
        <v>166366025.33670926</v>
      </c>
      <c r="O27" s="261">
        <v>167556822.97780561</v>
      </c>
      <c r="P27" s="261">
        <v>148808241.03927565</v>
      </c>
      <c r="Q27" s="261">
        <v>130369382.67463923</v>
      </c>
      <c r="R27" s="261">
        <v>123072249.56273007</v>
      </c>
      <c r="S27" s="261">
        <v>112336964.608078</v>
      </c>
      <c r="T27" s="261">
        <v>94832452.62268877</v>
      </c>
      <c r="U27" s="261">
        <v>95163634.35804081</v>
      </c>
      <c r="V27" s="261">
        <v>78006777.695837021</v>
      </c>
      <c r="W27" s="261">
        <v>62045544.321976185</v>
      </c>
      <c r="X27" s="261">
        <v>54600586.585890293</v>
      </c>
      <c r="Y27" s="261">
        <v>47174696.270607948</v>
      </c>
      <c r="Z27" s="261">
        <v>33666587.228137016</v>
      </c>
      <c r="AA27" s="261">
        <v>21846386.937125683</v>
      </c>
      <c r="AB27" s="261">
        <v>12098738.744489193</v>
      </c>
      <c r="AC27" s="261">
        <v>4874701.6012964249</v>
      </c>
      <c r="AD27" s="261">
        <v>690807.03603553772</v>
      </c>
      <c r="AE27" s="261">
        <v>336057.34004878998</v>
      </c>
      <c r="AF27" s="261">
        <v>0</v>
      </c>
      <c r="AG27" s="261">
        <v>4311351.4845695496</v>
      </c>
      <c r="AH27" s="261">
        <v>13989039.651881218</v>
      </c>
      <c r="AI27" s="261">
        <v>29600648.672201633</v>
      </c>
      <c r="AJ27" s="261">
        <v>52822196.320543766</v>
      </c>
      <c r="AK27" s="261">
        <v>31921552.633350372</v>
      </c>
      <c r="AL27" s="261">
        <v>86271628.351743698</v>
      </c>
      <c r="AM27" s="261">
        <v>131877098.56081104</v>
      </c>
      <c r="AN27" s="261">
        <v>192366564.04535484</v>
      </c>
      <c r="AO27" s="261">
        <v>198124430.95700121</v>
      </c>
    </row>
    <row r="28" spans="4:41" ht="15" thickBot="1">
      <c r="I28" s="8" t="s">
        <v>357</v>
      </c>
      <c r="J28" s="192">
        <v>45700</v>
      </c>
      <c r="K28" s="261">
        <v>414611083.86932158</v>
      </c>
      <c r="L28" s="261">
        <v>224980192.00850058</v>
      </c>
      <c r="M28" s="261">
        <v>205695305.07791042</v>
      </c>
      <c r="N28" s="261">
        <v>185354714.39313722</v>
      </c>
      <c r="O28" s="261">
        <v>186538954.00730228</v>
      </c>
      <c r="P28" s="261">
        <v>167556822.97780561</v>
      </c>
      <c r="Q28" s="261">
        <v>148808241.03927565</v>
      </c>
      <c r="R28" s="261">
        <v>141234659.25783038</v>
      </c>
      <c r="S28" s="261">
        <v>130369382.67463923</v>
      </c>
      <c r="T28" s="261">
        <v>112336964.608078</v>
      </c>
      <c r="U28" s="261">
        <v>112772090.58043432</v>
      </c>
      <c r="V28" s="261">
        <v>94832452.62268877</v>
      </c>
      <c r="W28" s="261">
        <v>78006777.695837021</v>
      </c>
      <c r="X28" s="261">
        <v>70075766.911470413</v>
      </c>
      <c r="Y28" s="261">
        <v>62045544.321976185</v>
      </c>
      <c r="Z28" s="261">
        <v>47174696.270607948</v>
      </c>
      <c r="AA28" s="261">
        <v>33666587.228137016</v>
      </c>
      <c r="AB28" s="261">
        <v>21846386.937125683</v>
      </c>
      <c r="AC28" s="261">
        <v>12098738.744489193</v>
      </c>
      <c r="AD28" s="261">
        <v>4874701.6012964249</v>
      </c>
      <c r="AE28" s="261">
        <v>3881444.4955859184</v>
      </c>
      <c r="AF28" s="261">
        <v>690807.03603553772</v>
      </c>
      <c r="AG28" s="261">
        <v>0</v>
      </c>
      <c r="AH28" s="261">
        <v>4311351.4845695496</v>
      </c>
      <c r="AI28" s="261">
        <v>13989039.651881218</v>
      </c>
      <c r="AJ28" s="261">
        <v>29600648.672201633</v>
      </c>
      <c r="AK28" s="261">
        <v>15434622.327643871</v>
      </c>
      <c r="AL28" s="261">
        <v>52822196.320543766</v>
      </c>
      <c r="AM28" s="261">
        <v>86271628.351743698</v>
      </c>
      <c r="AN28" s="261">
        <v>131877098.56081104</v>
      </c>
      <c r="AO28" s="261">
        <v>138379705.99691391</v>
      </c>
    </row>
    <row r="29" spans="4:41" ht="15" thickBot="1">
      <c r="I29" s="8" t="s">
        <v>358</v>
      </c>
      <c r="J29" s="192">
        <v>46100</v>
      </c>
      <c r="K29" s="261">
        <v>434206652.00539136</v>
      </c>
      <c r="L29" s="261">
        <v>244358845.47093725</v>
      </c>
      <c r="M29" s="261">
        <v>224980192.00850058</v>
      </c>
      <c r="N29" s="261">
        <v>204520873.47250628</v>
      </c>
      <c r="O29" s="261">
        <v>205695305.07791042</v>
      </c>
      <c r="P29" s="261">
        <v>186538954.00730228</v>
      </c>
      <c r="Q29" s="261">
        <v>167556822.97780561</v>
      </c>
      <c r="R29" s="261">
        <v>159760539.18614268</v>
      </c>
      <c r="S29" s="261">
        <v>148808241.03927565</v>
      </c>
      <c r="T29" s="261">
        <v>130369382.67463923</v>
      </c>
      <c r="U29" s="261">
        <v>130896322.85741806</v>
      </c>
      <c r="V29" s="261">
        <v>112336964.608078</v>
      </c>
      <c r="W29" s="261">
        <v>94832452.62268877</v>
      </c>
      <c r="X29" s="261">
        <v>86522370.789687157</v>
      </c>
      <c r="Y29" s="261">
        <v>78006777.695837021</v>
      </c>
      <c r="Z29" s="261">
        <v>62045544.321976185</v>
      </c>
      <c r="AA29" s="261">
        <v>47174696.270607948</v>
      </c>
      <c r="AB29" s="261">
        <v>33666587.228137016</v>
      </c>
      <c r="AC29" s="261">
        <v>21846386.937125683</v>
      </c>
      <c r="AD29" s="261">
        <v>12098738.744489193</v>
      </c>
      <c r="AE29" s="261">
        <v>10572812.24985075</v>
      </c>
      <c r="AF29" s="261">
        <v>4874701.6012964249</v>
      </c>
      <c r="AG29" s="261">
        <v>690807.03603553772</v>
      </c>
      <c r="AH29" s="261">
        <v>0</v>
      </c>
      <c r="AI29" s="261">
        <v>4311351.4845695496</v>
      </c>
      <c r="AJ29" s="261">
        <v>13989039.651881218</v>
      </c>
      <c r="AK29" s="261">
        <v>5080803.1515069008</v>
      </c>
      <c r="AL29" s="261">
        <v>29600648.672201633</v>
      </c>
      <c r="AM29" s="261">
        <v>52822196.320543766</v>
      </c>
      <c r="AN29" s="261">
        <v>86271628.351743698</v>
      </c>
      <c r="AO29" s="261">
        <v>91394152.757986069</v>
      </c>
    </row>
    <row r="30" spans="4:41" ht="15" thickBot="1">
      <c r="I30" s="8" t="s">
        <v>359</v>
      </c>
      <c r="J30" s="192">
        <v>46500</v>
      </c>
      <c r="K30" s="261">
        <v>453803893.27275443</v>
      </c>
      <c r="L30" s="261">
        <v>263805116.71410751</v>
      </c>
      <c r="M30" s="261">
        <v>244358845.47093725</v>
      </c>
      <c r="N30" s="261">
        <v>223816974.94162536</v>
      </c>
      <c r="O30" s="261">
        <v>224980192.00850058</v>
      </c>
      <c r="P30" s="261">
        <v>205695305.07791042</v>
      </c>
      <c r="Q30" s="261">
        <v>186538954.00730228</v>
      </c>
      <c r="R30" s="261">
        <v>178565645.91680264</v>
      </c>
      <c r="S30" s="261">
        <v>167556822.97780561</v>
      </c>
      <c r="T30" s="261">
        <v>148808241.03927565</v>
      </c>
      <c r="U30" s="261">
        <v>149414030.93213224</v>
      </c>
      <c r="V30" s="261">
        <v>130369382.67463923</v>
      </c>
      <c r="W30" s="261">
        <v>112336964.608078</v>
      </c>
      <c r="X30" s="261">
        <v>103734102.23126984</v>
      </c>
      <c r="Y30" s="261">
        <v>94832452.62268877</v>
      </c>
      <c r="Z30" s="261">
        <v>78006777.695837021</v>
      </c>
      <c r="AA30" s="261">
        <v>62045544.321976185</v>
      </c>
      <c r="AB30" s="261">
        <v>47174696.270607948</v>
      </c>
      <c r="AC30" s="261">
        <v>33666587.228137016</v>
      </c>
      <c r="AD30" s="261">
        <v>21846386.937125683</v>
      </c>
      <c r="AE30" s="261">
        <v>19880383.196331501</v>
      </c>
      <c r="AF30" s="261">
        <v>12098738.744489193</v>
      </c>
      <c r="AG30" s="261">
        <v>4874701.6012964249</v>
      </c>
      <c r="AH30" s="261">
        <v>690807.03603553772</v>
      </c>
      <c r="AI30" s="261">
        <v>0</v>
      </c>
      <c r="AJ30" s="261">
        <v>4311351.4845695496</v>
      </c>
      <c r="AK30" s="261">
        <v>219434.11527490616</v>
      </c>
      <c r="AL30" s="261">
        <v>13989039.651881218</v>
      </c>
      <c r="AM30" s="261">
        <v>29600648.672201633</v>
      </c>
      <c r="AN30" s="261">
        <v>52822196.320543766</v>
      </c>
      <c r="AO30" s="261">
        <v>55864080.962769032</v>
      </c>
    </row>
    <row r="31" spans="4:41" ht="15" thickBot="1">
      <c r="I31" s="8" t="s">
        <v>360</v>
      </c>
      <c r="J31" s="192">
        <v>46900</v>
      </c>
      <c r="K31" s="261">
        <v>473402197.5442946</v>
      </c>
      <c r="L31" s="261">
        <v>283299577.97038984</v>
      </c>
      <c r="M31" s="261">
        <v>263805116.71410751</v>
      </c>
      <c r="N31" s="261">
        <v>243206933.19802642</v>
      </c>
      <c r="O31" s="261">
        <v>244358845.47093725</v>
      </c>
      <c r="P31" s="261">
        <v>224980192.00850058</v>
      </c>
      <c r="Q31" s="261">
        <v>205695305.07791042</v>
      </c>
      <c r="R31" s="261">
        <v>197583131.2251718</v>
      </c>
      <c r="S31" s="261">
        <v>186538954.00730228</v>
      </c>
      <c r="T31" s="261">
        <v>167556822.97780561</v>
      </c>
      <c r="U31" s="261">
        <v>168228663.34264421</v>
      </c>
      <c r="V31" s="261">
        <v>148808241.03927565</v>
      </c>
      <c r="W31" s="261">
        <v>130369382.67463923</v>
      </c>
      <c r="X31" s="261">
        <v>121542630.30739212</v>
      </c>
      <c r="Y31" s="261">
        <v>112336964.608078</v>
      </c>
      <c r="Z31" s="261">
        <v>94832452.62268877</v>
      </c>
      <c r="AA31" s="261">
        <v>78006777.695837021</v>
      </c>
      <c r="AB31" s="261">
        <v>62045544.321976185</v>
      </c>
      <c r="AC31" s="261">
        <v>47174696.270607948</v>
      </c>
      <c r="AD31" s="261">
        <v>33666587.228137016</v>
      </c>
      <c r="AE31" s="261">
        <v>31341841.219657421</v>
      </c>
      <c r="AF31" s="261">
        <v>21846386.937125683</v>
      </c>
      <c r="AG31" s="261">
        <v>12098738.744489193</v>
      </c>
      <c r="AH31" s="261">
        <v>4874701.6012964249</v>
      </c>
      <c r="AI31" s="261">
        <v>690807.03603553772</v>
      </c>
      <c r="AJ31" s="261">
        <v>0</v>
      </c>
      <c r="AK31" s="261">
        <v>573807.96061897278</v>
      </c>
      <c r="AL31" s="261">
        <v>4311351.4845695496</v>
      </c>
      <c r="AM31" s="261">
        <v>13989039.651881218</v>
      </c>
      <c r="AN31" s="261">
        <v>29600648.672201633</v>
      </c>
      <c r="AO31" s="261">
        <v>31298340.4088521</v>
      </c>
    </row>
    <row r="32" spans="4:41" ht="15" thickBot="1">
      <c r="I32" s="8" t="s">
        <v>167</v>
      </c>
      <c r="J32" s="192">
        <v>47000</v>
      </c>
      <c r="K32" s="261">
        <v>478301889.68113017</v>
      </c>
      <c r="L32" s="261">
        <v>288178957.62030792</v>
      </c>
      <c r="M32" s="261">
        <v>268674848.90672064</v>
      </c>
      <c r="N32" s="261">
        <v>248065753.41763711</v>
      </c>
      <c r="O32" s="261">
        <v>249214934.79693508</v>
      </c>
      <c r="P32" s="261">
        <v>229817217.59299374</v>
      </c>
      <c r="Q32" s="261">
        <v>210506002.16726303</v>
      </c>
      <c r="R32" s="261">
        <v>202364259.81047559</v>
      </c>
      <c r="S32" s="261">
        <v>191313703.77054691</v>
      </c>
      <c r="T32" s="261">
        <v>172283039.60575533</v>
      </c>
      <c r="U32" s="261">
        <v>172969480.10769081</v>
      </c>
      <c r="V32" s="261">
        <v>153469646.35285378</v>
      </c>
      <c r="W32" s="261">
        <v>134945160.28183126</v>
      </c>
      <c r="X32" s="261">
        <v>126071444.83168936</v>
      </c>
      <c r="Y32" s="261">
        <v>116800788.19708538</v>
      </c>
      <c r="Z32" s="261">
        <v>99151386.213840961</v>
      </c>
      <c r="AA32" s="261">
        <v>82140049.500721455</v>
      </c>
      <c r="AB32" s="261">
        <v>65943200.113983154</v>
      </c>
      <c r="AC32" s="261">
        <v>50776142.635503292</v>
      </c>
      <c r="AD32" s="261">
        <v>36899039.468604565</v>
      </c>
      <c r="AE32" s="261">
        <v>34496126.196367264</v>
      </c>
      <c r="AF32" s="261">
        <v>24623240.459096432</v>
      </c>
      <c r="AG32" s="261">
        <v>14317886.166946888</v>
      </c>
      <c r="AH32" s="261">
        <v>6416691.727751255</v>
      </c>
      <c r="AI32" s="261">
        <v>1427487.8934750557</v>
      </c>
      <c r="AJ32" s="261">
        <v>200121.29290723801</v>
      </c>
      <c r="AK32" s="261">
        <v>0</v>
      </c>
      <c r="AL32" s="261">
        <v>2727750.8675665855</v>
      </c>
      <c r="AM32" s="261">
        <v>11050822.302719593</v>
      </c>
      <c r="AN32" s="261">
        <v>25064079.085753441</v>
      </c>
      <c r="AO32" s="261">
        <v>26487424.059258938</v>
      </c>
    </row>
    <row r="33" spans="1:80" ht="15" thickBot="1">
      <c r="I33" s="8" t="s">
        <v>361</v>
      </c>
      <c r="J33" s="192">
        <v>47300</v>
      </c>
      <c r="K33" s="261">
        <v>493001168.40728211</v>
      </c>
      <c r="L33" s="261">
        <v>302827972.95316792</v>
      </c>
      <c r="M33" s="261">
        <v>283299577.97038984</v>
      </c>
      <c r="N33" s="261">
        <v>262663741.49296641</v>
      </c>
      <c r="O33" s="261">
        <v>263805116.71410751</v>
      </c>
      <c r="P33" s="261">
        <v>244358845.47093725</v>
      </c>
      <c r="Q33" s="261">
        <v>224980192.00850058</v>
      </c>
      <c r="R33" s="261">
        <v>216760509.76980805</v>
      </c>
      <c r="S33" s="261">
        <v>205695305.07791042</v>
      </c>
      <c r="T33" s="261">
        <v>186538954.00730228</v>
      </c>
      <c r="U33" s="261">
        <v>187264882.65470552</v>
      </c>
      <c r="V33" s="261">
        <v>167556822.97780561</v>
      </c>
      <c r="W33" s="261">
        <v>148808241.03927565</v>
      </c>
      <c r="X33" s="261">
        <v>139812021.63981247</v>
      </c>
      <c r="Y33" s="261">
        <v>130369382.67463923</v>
      </c>
      <c r="Z33" s="261">
        <v>112336964.608078</v>
      </c>
      <c r="AA33" s="261">
        <v>94832452.62268877</v>
      </c>
      <c r="AB33" s="261">
        <v>78006777.695837021</v>
      </c>
      <c r="AC33" s="261">
        <v>62045544.321976185</v>
      </c>
      <c r="AD33" s="261">
        <v>47174696.270607948</v>
      </c>
      <c r="AE33" s="261">
        <v>44562536.950006962</v>
      </c>
      <c r="AF33" s="261">
        <v>33666587.228137016</v>
      </c>
      <c r="AG33" s="261">
        <v>21846386.937125683</v>
      </c>
      <c r="AH33" s="261">
        <v>12098738.744489193</v>
      </c>
      <c r="AI33" s="261">
        <v>4874701.6012964249</v>
      </c>
      <c r="AJ33" s="261">
        <v>690807.03603553772</v>
      </c>
      <c r="AK33" s="261">
        <v>2929147.2027053833</v>
      </c>
      <c r="AL33" s="261">
        <v>0</v>
      </c>
      <c r="AM33" s="261">
        <v>4311351.4845695496</v>
      </c>
      <c r="AN33" s="261">
        <v>13989039.651881218</v>
      </c>
      <c r="AO33" s="261">
        <v>14735374.269998074</v>
      </c>
    </row>
    <row r="34" spans="1:80" ht="15" thickBot="1">
      <c r="A34" s="176"/>
      <c r="I34" s="8" t="s">
        <v>362</v>
      </c>
      <c r="J34" s="192">
        <v>47700</v>
      </c>
      <c r="K34" s="261">
        <v>512599696.04153752</v>
      </c>
      <c r="L34" s="261">
        <v>322379971.73341227</v>
      </c>
      <c r="M34" s="261">
        <v>302827972.95316792</v>
      </c>
      <c r="N34" s="261">
        <v>282167485.18603778</v>
      </c>
      <c r="O34" s="261">
        <v>283299577.97038984</v>
      </c>
      <c r="P34" s="261">
        <v>263805116.71410751</v>
      </c>
      <c r="Q34" s="261">
        <v>244358845.47093725</v>
      </c>
      <c r="R34" s="261">
        <v>236057017.09306788</v>
      </c>
      <c r="S34" s="261">
        <v>224980192.00850058</v>
      </c>
      <c r="T34" s="261">
        <v>205695305.07791042</v>
      </c>
      <c r="U34" s="261">
        <v>206464601.31861639</v>
      </c>
      <c r="V34" s="261">
        <v>186538954.00730228</v>
      </c>
      <c r="W34" s="261">
        <v>167556822.97780561</v>
      </c>
      <c r="X34" s="261">
        <v>158433668.42082262</v>
      </c>
      <c r="Y34" s="261">
        <v>148808241.03927565</v>
      </c>
      <c r="Z34" s="261">
        <v>130369382.67463923</v>
      </c>
      <c r="AA34" s="261">
        <v>112336964.608078</v>
      </c>
      <c r="AB34" s="261">
        <v>94832452.62268877</v>
      </c>
      <c r="AC34" s="261">
        <v>78006777.695837021</v>
      </c>
      <c r="AD34" s="261">
        <v>62045544.321976185</v>
      </c>
      <c r="AE34" s="261">
        <v>59207967.850034714</v>
      </c>
      <c r="AF34" s="261">
        <v>47174696.270607948</v>
      </c>
      <c r="AG34" s="261">
        <v>33666587.228137016</v>
      </c>
      <c r="AH34" s="261">
        <v>21846386.937125683</v>
      </c>
      <c r="AI34" s="261">
        <v>12098738.744489193</v>
      </c>
      <c r="AJ34" s="261">
        <v>4874701.6012964249</v>
      </c>
      <c r="AK34" s="261">
        <v>9451015.839673996</v>
      </c>
      <c r="AL34" s="261">
        <v>690807.03603553772</v>
      </c>
      <c r="AM34" s="261">
        <v>0</v>
      </c>
      <c r="AN34" s="261">
        <v>4311351.4845695496</v>
      </c>
      <c r="AO34" s="261">
        <v>4706373.5278873444</v>
      </c>
    </row>
    <row r="35" spans="1:80" ht="15" thickBot="1">
      <c r="I35" s="8" t="s">
        <v>363</v>
      </c>
      <c r="J35" s="192">
        <v>48100</v>
      </c>
      <c r="K35" s="261">
        <v>532199696.04153752</v>
      </c>
      <c r="L35" s="261">
        <v>341948185.17778635</v>
      </c>
      <c r="M35" s="261">
        <v>322379971.73341227</v>
      </c>
      <c r="N35" s="261">
        <v>301703701.25522113</v>
      </c>
      <c r="O35" s="261">
        <v>302827972.95316792</v>
      </c>
      <c r="P35" s="261">
        <v>283299577.97038984</v>
      </c>
      <c r="Q35" s="261">
        <v>263805116.71410751</v>
      </c>
      <c r="R35" s="261">
        <v>255441340.29231</v>
      </c>
      <c r="S35" s="261">
        <v>244358845.47093725</v>
      </c>
      <c r="T35" s="261">
        <v>224980192.00850058</v>
      </c>
      <c r="U35" s="261">
        <v>225783572.72021151</v>
      </c>
      <c r="V35" s="261">
        <v>205695305.07791042</v>
      </c>
      <c r="W35" s="261">
        <v>186538954.00730228</v>
      </c>
      <c r="X35" s="261">
        <v>177321737.57396793</v>
      </c>
      <c r="Y35" s="261">
        <v>167556822.97780561</v>
      </c>
      <c r="Z35" s="261">
        <v>148808241.03927565</v>
      </c>
      <c r="AA35" s="261">
        <v>130369382.67463923</v>
      </c>
      <c r="AB35" s="261">
        <v>112336964.608078</v>
      </c>
      <c r="AC35" s="261">
        <v>94832452.62268877</v>
      </c>
      <c r="AD35" s="261">
        <v>78006777.695837021</v>
      </c>
      <c r="AE35" s="261">
        <v>74996866.178575039</v>
      </c>
      <c r="AF35" s="261">
        <v>62045544.321976185</v>
      </c>
      <c r="AG35" s="261">
        <v>47174696.270607948</v>
      </c>
      <c r="AH35" s="261">
        <v>33666587.228137016</v>
      </c>
      <c r="AI35" s="261">
        <v>21846386.937125683</v>
      </c>
      <c r="AJ35" s="261">
        <v>12098738.744489193</v>
      </c>
      <c r="AK35" s="261">
        <v>18560094.051084995</v>
      </c>
      <c r="AL35" s="261">
        <v>4874701.6012964249</v>
      </c>
      <c r="AM35" s="261">
        <v>690807.03603553772</v>
      </c>
      <c r="AN35" s="261">
        <v>0</v>
      </c>
      <c r="AO35" s="261">
        <v>295094.86237049103</v>
      </c>
    </row>
    <row r="36" spans="1:80" ht="15" thickBot="1">
      <c r="I36" s="8" t="s">
        <v>119</v>
      </c>
      <c r="J36" s="192">
        <v>48200</v>
      </c>
      <c r="K36" s="261">
        <v>537099696.04153752</v>
      </c>
      <c r="L36" s="261">
        <v>346842122.09218359</v>
      </c>
      <c r="M36" s="261">
        <v>327270740.76769304</v>
      </c>
      <c r="N36" s="261">
        <v>306591542.79516387</v>
      </c>
      <c r="O36" s="261">
        <v>307714092.07991171</v>
      </c>
      <c r="P36" s="261">
        <v>288178957.62030792</v>
      </c>
      <c r="Q36" s="261">
        <v>268674848.90672064</v>
      </c>
      <c r="R36" s="261">
        <v>260298213.95124221</v>
      </c>
      <c r="S36" s="261">
        <v>249214934.79693508</v>
      </c>
      <c r="T36" s="261">
        <v>229817217.59299374</v>
      </c>
      <c r="U36" s="261">
        <v>230627843.09712362</v>
      </c>
      <c r="V36" s="261">
        <v>210506002.16726303</v>
      </c>
      <c r="W36" s="261">
        <v>191313703.77054691</v>
      </c>
      <c r="X36" s="261">
        <v>182077162.47133017</v>
      </c>
      <c r="Y36" s="261">
        <v>172283039.60575533</v>
      </c>
      <c r="Z36" s="261">
        <v>153469646.35285378</v>
      </c>
      <c r="AA36" s="261">
        <v>134945160.28183126</v>
      </c>
      <c r="AB36" s="261">
        <v>116800788.19708538</v>
      </c>
      <c r="AC36" s="261">
        <v>99151386.213840961</v>
      </c>
      <c r="AD36" s="261">
        <v>82140049.500721455</v>
      </c>
      <c r="AE36" s="261">
        <v>79094339.193356037</v>
      </c>
      <c r="AF36" s="261">
        <v>65943200.113983154</v>
      </c>
      <c r="AG36" s="261">
        <v>50776142.635503292</v>
      </c>
      <c r="AH36" s="261">
        <v>36899039.468604565</v>
      </c>
      <c r="AI36" s="261">
        <v>24623240.459096432</v>
      </c>
      <c r="AJ36" s="261">
        <v>14317886.166946888</v>
      </c>
      <c r="AK36" s="261">
        <v>21187557.888291359</v>
      </c>
      <c r="AL36" s="261">
        <v>6416691.727751255</v>
      </c>
      <c r="AM36" s="261">
        <v>1427487.8934750557</v>
      </c>
      <c r="AN36" s="261">
        <v>200121.29290723801</v>
      </c>
      <c r="AO36" s="261">
        <v>0</v>
      </c>
    </row>
    <row r="39" spans="1:80" ht="30.6" customHeight="1">
      <c r="I39" s="442" t="s">
        <v>384</v>
      </c>
      <c r="J39" s="443"/>
      <c r="K39" s="443"/>
      <c r="L39" s="443"/>
      <c r="M39" s="443"/>
      <c r="N39" s="443"/>
      <c r="O39" s="443"/>
      <c r="P39" s="443"/>
      <c r="Q39" s="443"/>
      <c r="R39" s="443"/>
      <c r="S39" s="443"/>
      <c r="T39" s="443"/>
      <c r="U39" s="443"/>
      <c r="V39" s="443"/>
      <c r="W39" s="444"/>
    </row>
    <row r="41" spans="1: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row>
    <row r="59" spans="1:1">
      <c r="A59" s="176"/>
    </row>
    <row r="66" spans="41:41">
      <c r="AO66" s="80"/>
    </row>
    <row r="87" spans="1:1">
      <c r="A87" s="173"/>
    </row>
    <row r="96" spans="1:1">
      <c r="A96" s="173"/>
    </row>
    <row r="112" spans="36:36">
      <c r="AJ112" s="80"/>
    </row>
  </sheetData>
  <sortState xmlns:xlrd2="http://schemas.microsoft.com/office/spreadsheetml/2017/richdata2" ref="AS5:BY36">
    <sortCondition ref="AS6:AS36"/>
  </sortState>
  <mergeCells count="1">
    <mergeCell ref="I39:W39"/>
  </mergeCells>
  <hyperlinks>
    <hyperlink ref="A2" location="Contents!A1" display="Return to Contents Page" xr:uid="{1761464F-8F16-4032-9F49-4A503EA4A7F9}"/>
    <hyperlink ref="A3" location="'7. T-4 Results'!A1" display="Return to Chapter Contents" xr:uid="{51CA7B5E-A04D-4402-B742-D29869F3E72B}"/>
  </hyperlinks>
  <pageMargins left="0.7" right="0.7" top="0.75" bottom="0.75" header="0.3" footer="0.3"/>
  <pageSetup paperSize="9" orientation="portrait" horizontalDpi="90" verticalDpi="9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5CC81-6CF2-4B38-9564-FCCF0E3F8654}">
  <sheetPr codeName="Sheet84"/>
  <dimension ref="A1:Z48"/>
  <sheetViews>
    <sheetView zoomScale="85" zoomScaleNormal="85" workbookViewId="0">
      <selection activeCell="A3" sqref="A3"/>
    </sheetView>
  </sheetViews>
  <sheetFormatPr defaultColWidth="8.88671875" defaultRowHeight="14.4"/>
  <cols>
    <col min="1" max="1" width="26.6640625" style="20" customWidth="1"/>
    <col min="2" max="15" width="8.88671875" style="20"/>
    <col min="16" max="16" width="34.5546875" style="20" customWidth="1"/>
    <col min="17" max="17" width="26" style="20" customWidth="1"/>
    <col min="18" max="19" width="16.5546875" style="20" customWidth="1"/>
    <col min="20" max="20" width="20.109375" style="20" bestFit="1" customWidth="1"/>
    <col min="21" max="21" width="19.5546875" style="20" bestFit="1" customWidth="1"/>
    <col min="22" max="22" width="18.33203125" style="20" bestFit="1" customWidth="1"/>
    <col min="23" max="23" width="16.5546875" style="20" customWidth="1"/>
    <col min="24" max="27" width="15.6640625" style="20" customWidth="1"/>
    <col min="28" max="16384" width="8.88671875" style="20"/>
  </cols>
  <sheetData>
    <row r="1" spans="1:26" s="40" customFormat="1" ht="21">
      <c r="A1" s="39" t="s">
        <v>59</v>
      </c>
    </row>
    <row r="2" spans="1:26">
      <c r="A2" s="37" t="s">
        <v>83</v>
      </c>
    </row>
    <row r="3" spans="1:26">
      <c r="A3" s="37" t="s">
        <v>84</v>
      </c>
    </row>
    <row r="4" spans="1:26">
      <c r="A4" s="36"/>
    </row>
    <row r="5" spans="1:26" ht="15" thickBot="1">
      <c r="B5" s="22"/>
      <c r="P5" s="97"/>
      <c r="Q5" s="54"/>
      <c r="R5" s="54"/>
      <c r="S5" s="54"/>
      <c r="T5" s="54"/>
      <c r="U5" s="54"/>
      <c r="V5" s="54"/>
      <c r="W5" s="54"/>
    </row>
    <row r="6" spans="1:26" ht="24.6" thickBot="1">
      <c r="B6" s="23"/>
      <c r="O6" s="55"/>
      <c r="P6" s="98" t="s">
        <v>106</v>
      </c>
      <c r="Q6" s="99" t="s">
        <v>107</v>
      </c>
      <c r="R6" s="100" t="s">
        <v>108</v>
      </c>
      <c r="S6" s="100" t="s">
        <v>109</v>
      </c>
      <c r="T6" s="100" t="s">
        <v>110</v>
      </c>
      <c r="U6" s="100" t="s">
        <v>111</v>
      </c>
      <c r="V6" s="100" t="s">
        <v>112</v>
      </c>
      <c r="W6" s="101" t="s">
        <v>113</v>
      </c>
      <c r="X6" s="65"/>
      <c r="Y6" s="63" t="s">
        <v>115</v>
      </c>
      <c r="Z6" s="63" t="s">
        <v>116</v>
      </c>
    </row>
    <row r="7" spans="1:26" ht="15" thickBot="1">
      <c r="O7" s="55"/>
      <c r="P7" s="72" t="str">
        <f>'Figure 4'!P7</f>
        <v>Leading the Way</v>
      </c>
      <c r="Q7" s="72" t="str">
        <f>'Figure 4'!Q7</f>
        <v>LW</v>
      </c>
      <c r="R7" s="69">
        <f>'Figure 4'!R7</f>
        <v>35.418151571456491</v>
      </c>
      <c r="S7" s="69">
        <f>'Figure 4'!S7</f>
        <v>29.330421066775912</v>
      </c>
      <c r="T7" s="66">
        <f>'Figure 4'!T7</f>
        <v>12.902968262489823</v>
      </c>
      <c r="U7" s="66">
        <f>'Figure 4'!U7</f>
        <v>0</v>
      </c>
      <c r="V7" s="66">
        <f>'Figure 4'!V7</f>
        <v>64.748572638232403</v>
      </c>
      <c r="W7" s="66">
        <f>'Figure 4'!W7</f>
        <v>57.2</v>
      </c>
      <c r="X7" s="65"/>
      <c r="Y7" s="63" t="e">
        <f>IF(LEFT($Q7,2)=Y$6,$R7,NA())</f>
        <v>#N/A</v>
      </c>
      <c r="Z7" s="63" t="e">
        <f>IF(LEFT($Q7,2)=Z$6,$R7,NA())</f>
        <v>#N/A</v>
      </c>
    </row>
    <row r="8" spans="1:26" ht="15" thickBot="1">
      <c r="O8" s="55"/>
      <c r="P8" s="73" t="str">
        <f>'Figure 4'!P8</f>
        <v>Over Delivery Sensitivity: 4400</v>
      </c>
      <c r="Q8" s="73" t="str">
        <f>'Figure 4'!Q8</f>
        <v>BC - 4400</v>
      </c>
      <c r="R8" s="70">
        <f>'Figure 4'!R8</f>
        <v>39.276331516808803</v>
      </c>
      <c r="S8" s="70">
        <f>'Figure 4'!S8</f>
        <v>29.188262695968</v>
      </c>
      <c r="T8" s="67" t="str">
        <f>'Figure 4'!T8</f>
        <v>13*</v>
      </c>
      <c r="U8" s="67">
        <f>'Figure 4'!U8</f>
        <v>4.4000000000000004</v>
      </c>
      <c r="V8" s="67">
        <f>'Figure 4'!V8</f>
        <v>68.464594212776802</v>
      </c>
      <c r="W8" s="67">
        <f>'Figure 4'!W8</f>
        <v>60.9</v>
      </c>
      <c r="X8" s="65"/>
      <c r="Y8" s="63">
        <f t="shared" ref="Y8:Z37" si="0">IF(LEFT($Q8,2)=Y$6,$R8,NA())</f>
        <v>39.276331516808803</v>
      </c>
      <c r="Z8" s="63" t="e">
        <f t="shared" si="0"/>
        <v>#N/A</v>
      </c>
    </row>
    <row r="9" spans="1:26" ht="15" thickBot="1">
      <c r="O9" s="55"/>
      <c r="P9" s="73" t="str">
        <f>'Figure 4'!P9</f>
        <v>Over Delivery Sensitivity: 4000</v>
      </c>
      <c r="Q9" s="73" t="str">
        <f>'Figure 4'!Q9</f>
        <v>BC - 4000</v>
      </c>
      <c r="R9" s="70">
        <f>'Figure 4'!R9</f>
        <v>39.676331516808801</v>
      </c>
      <c r="S9" s="70">
        <f>'Figure 4'!S9</f>
        <v>28.788262695968001</v>
      </c>
      <c r="T9" s="67" t="str">
        <f>'Figure 4'!T9</f>
        <v>13*</v>
      </c>
      <c r="U9" s="67">
        <f>'Figure 4'!U9</f>
        <v>4</v>
      </c>
      <c r="V9" s="67">
        <f>'Figure 4'!V9</f>
        <v>68.464594212776802</v>
      </c>
      <c r="W9" s="67">
        <f>'Figure 4'!W9</f>
        <v>60.9</v>
      </c>
      <c r="X9" s="65"/>
      <c r="Y9" s="63">
        <f t="shared" si="0"/>
        <v>39.676331516808801</v>
      </c>
      <c r="Z9" s="63" t="e">
        <f t="shared" si="0"/>
        <v>#N/A</v>
      </c>
    </row>
    <row r="10" spans="1:26" ht="15" thickBot="1">
      <c r="O10" s="55"/>
      <c r="P10" s="73" t="str">
        <f>'Figure 4'!P10</f>
        <v>Over Delivery Sensitivity: 3600</v>
      </c>
      <c r="Q10" s="73" t="str">
        <f>'Figure 4'!Q10</f>
        <v>BC - 3600</v>
      </c>
      <c r="R10" s="70">
        <f>'Figure 4'!R10</f>
        <v>40.0763315168088</v>
      </c>
      <c r="S10" s="70">
        <f>'Figure 4'!S10</f>
        <v>28.388262695968002</v>
      </c>
      <c r="T10" s="67" t="str">
        <f>'Figure 4'!T10</f>
        <v>13*</v>
      </c>
      <c r="U10" s="67">
        <f>'Figure 4'!U10</f>
        <v>3.6</v>
      </c>
      <c r="V10" s="67">
        <f>'Figure 4'!V10</f>
        <v>68.464594212776802</v>
      </c>
      <c r="W10" s="67">
        <f>'Figure 4'!W10</f>
        <v>60.9</v>
      </c>
      <c r="X10" s="65"/>
      <c r="Y10" s="63">
        <f t="shared" si="0"/>
        <v>40.0763315168088</v>
      </c>
      <c r="Z10" s="63" t="e">
        <f t="shared" si="0"/>
        <v>#N/A</v>
      </c>
    </row>
    <row r="11" spans="1:26" ht="15" thickBot="1">
      <c r="O11" s="55"/>
      <c r="P11" s="73" t="str">
        <f>'Figure 4'!P11</f>
        <v>Warm Winter</v>
      </c>
      <c r="Q11" s="73" t="str">
        <f>'Figure 4'!Q11</f>
        <v>BC_WARM</v>
      </c>
      <c r="R11" s="70">
        <f>'Figure 4'!R11</f>
        <v>40.127149930924098</v>
      </c>
      <c r="S11" s="70">
        <f>'Figure 4'!S11</f>
        <v>25.831560585904306</v>
      </c>
      <c r="T11" s="67">
        <f>'Figure 4'!T11</f>
        <v>13.020447552802848</v>
      </c>
      <c r="U11" s="67">
        <f>'Figure 4'!U11</f>
        <v>0</v>
      </c>
      <c r="V11" s="67">
        <f>'Figure 4'!V11</f>
        <v>65.958710516828404</v>
      </c>
      <c r="W11" s="67">
        <f>'Figure 4'!W11</f>
        <v>60.9</v>
      </c>
      <c r="X11" s="65"/>
      <c r="Y11" s="63">
        <f t="shared" si="0"/>
        <v>40.127149930924098</v>
      </c>
      <c r="Z11" s="63" t="e">
        <f t="shared" si="0"/>
        <v>#N/A</v>
      </c>
    </row>
    <row r="12" spans="1:26" ht="15" thickBot="1">
      <c r="O12" s="55"/>
      <c r="P12" s="73" t="str">
        <f>'Figure 4'!P12</f>
        <v>Over Delivery Sensitivity: 3200</v>
      </c>
      <c r="Q12" s="73" t="str">
        <f>'Figure 4'!Q12</f>
        <v>BC - 3200</v>
      </c>
      <c r="R12" s="70">
        <f>'Figure 4'!R12</f>
        <v>40.476331516808798</v>
      </c>
      <c r="S12" s="70">
        <f>'Figure 4'!S12</f>
        <v>27.988262695968004</v>
      </c>
      <c r="T12" s="67" t="str">
        <f>'Figure 4'!T12</f>
        <v>13*</v>
      </c>
      <c r="U12" s="67">
        <f>'Figure 4'!U12</f>
        <v>3.2</v>
      </c>
      <c r="V12" s="67">
        <f>'Figure 4'!V12</f>
        <v>68.464594212776802</v>
      </c>
      <c r="W12" s="67">
        <f>'Figure 4'!W12</f>
        <v>60.9</v>
      </c>
      <c r="X12" s="65"/>
      <c r="Y12" s="63">
        <f t="shared" si="0"/>
        <v>40.476331516808798</v>
      </c>
      <c r="Z12" s="63" t="e">
        <f t="shared" si="0"/>
        <v>#N/A</v>
      </c>
    </row>
    <row r="13" spans="1:26" ht="15" thickBot="1">
      <c r="L13" s="41"/>
      <c r="O13" s="55"/>
      <c r="P13" s="73" t="str">
        <f>'Figure 4'!P13</f>
        <v>Over Delivery Sensitivity: 2800</v>
      </c>
      <c r="Q13" s="73" t="str">
        <f>'Figure 4'!Q13</f>
        <v>BC - 2800</v>
      </c>
      <c r="R13" s="70">
        <f>'Figure 4'!R13</f>
        <v>40.876331516808804</v>
      </c>
      <c r="S13" s="70">
        <f>'Figure 4'!S13</f>
        <v>27.588262695967998</v>
      </c>
      <c r="T13" s="67" t="str">
        <f>'Figure 4'!T13</f>
        <v>13*</v>
      </c>
      <c r="U13" s="67">
        <f>'Figure 4'!U13</f>
        <v>2.8</v>
      </c>
      <c r="V13" s="67">
        <f>'Figure 4'!V13</f>
        <v>68.464594212776802</v>
      </c>
      <c r="W13" s="67">
        <f>'Figure 4'!W13</f>
        <v>60.9</v>
      </c>
      <c r="X13" s="65"/>
      <c r="Y13" s="63">
        <f t="shared" si="0"/>
        <v>40.876331516808804</v>
      </c>
      <c r="Z13" s="63" t="e">
        <f t="shared" si="0"/>
        <v>#N/A</v>
      </c>
    </row>
    <row r="14" spans="1:26" ht="15" thickBot="1">
      <c r="O14" s="55"/>
      <c r="P14" s="73" t="str">
        <f>'Figure 4'!P14</f>
        <v>Consumer Transformation</v>
      </c>
      <c r="Q14" s="73" t="str">
        <f>'Figure 4'!Q14</f>
        <v>CT</v>
      </c>
      <c r="R14" s="70">
        <f>'Figure 4'!R14</f>
        <v>41.015912647849468</v>
      </c>
      <c r="S14" s="70">
        <f>'Figure 4'!S14</f>
        <v>27.182575530739364</v>
      </c>
      <c r="T14" s="67">
        <f>'Figure 4'!T14</f>
        <v>12.965611539568794</v>
      </c>
      <c r="U14" s="67">
        <f>'Figure 4'!U14</f>
        <v>0</v>
      </c>
      <c r="V14" s="67">
        <f>'Figure 4'!V14</f>
        <v>68.198488178588832</v>
      </c>
      <c r="W14" s="67">
        <f>'Figure 4'!W14</f>
        <v>60.4</v>
      </c>
      <c r="X14" s="65"/>
      <c r="Y14" s="63" t="e">
        <f t="shared" si="0"/>
        <v>#N/A</v>
      </c>
      <c r="Z14" s="63">
        <f t="shared" si="0"/>
        <v>41.015912647849468</v>
      </c>
    </row>
    <row r="15" spans="1:26" ht="15" thickBot="1">
      <c r="O15" s="55"/>
      <c r="P15" s="73" t="str">
        <f>'Figure 4'!P15</f>
        <v>Over Delivery Sensitivity: 2400</v>
      </c>
      <c r="Q15" s="73" t="str">
        <f>'Figure 4'!Q15</f>
        <v>BC - 2400</v>
      </c>
      <c r="R15" s="70">
        <f>'Figure 4'!R15</f>
        <v>41.276331516808803</v>
      </c>
      <c r="S15" s="70">
        <f>'Figure 4'!S15</f>
        <v>27.188262695968</v>
      </c>
      <c r="T15" s="67" t="str">
        <f>'Figure 4'!T15</f>
        <v>13*</v>
      </c>
      <c r="U15" s="67">
        <f>'Figure 4'!U15</f>
        <v>2.4</v>
      </c>
      <c r="V15" s="67">
        <f>'Figure 4'!V15</f>
        <v>68.464594212776802</v>
      </c>
      <c r="W15" s="67">
        <f>'Figure 4'!W15</f>
        <v>60.9</v>
      </c>
      <c r="X15" s="65"/>
      <c r="Y15" s="63">
        <f t="shared" si="0"/>
        <v>41.276331516808803</v>
      </c>
      <c r="Z15" s="63" t="e">
        <f t="shared" si="0"/>
        <v>#N/A</v>
      </c>
    </row>
    <row r="16" spans="1:26" ht="15" thickBot="1">
      <c r="O16" s="55"/>
      <c r="P16" s="73" t="str">
        <f>'Figure 4'!P16</f>
        <v>Over Delivery Sensitivity: 2000</v>
      </c>
      <c r="Q16" s="73" t="str">
        <f>'Figure 4'!Q16</f>
        <v>BC - 2000</v>
      </c>
      <c r="R16" s="70">
        <f>'Figure 4'!R16</f>
        <v>41.676331516808801</v>
      </c>
      <c r="S16" s="70">
        <f>'Figure 4'!S16</f>
        <v>26.788262695968001</v>
      </c>
      <c r="T16" s="67" t="str">
        <f>'Figure 4'!T16</f>
        <v>13*</v>
      </c>
      <c r="U16" s="67">
        <f>'Figure 4'!U16</f>
        <v>2</v>
      </c>
      <c r="V16" s="67">
        <f>'Figure 4'!V16</f>
        <v>68.464594212776802</v>
      </c>
      <c r="W16" s="67">
        <f>'Figure 4'!W16</f>
        <v>60.9</v>
      </c>
      <c r="X16" s="65"/>
      <c r="Y16" s="63">
        <f t="shared" si="0"/>
        <v>41.676331516808801</v>
      </c>
      <c r="Z16" s="63" t="e">
        <f t="shared" si="0"/>
        <v>#N/A</v>
      </c>
    </row>
    <row r="17" spans="1:26" ht="15" thickBot="1">
      <c r="O17" s="55"/>
      <c r="P17" s="73" t="str">
        <f>'Figure 4'!P17</f>
        <v>System Transformation</v>
      </c>
      <c r="Q17" s="73" t="str">
        <f>'Figure 4'!Q17</f>
        <v>ST</v>
      </c>
      <c r="R17" s="70">
        <f>'Figure 4'!R17</f>
        <v>41.722008897450493</v>
      </c>
      <c r="S17" s="70">
        <f>'Figure 4'!S17</f>
        <v>26.269437337406998</v>
      </c>
      <c r="T17" s="67">
        <f>'Figure 4'!T17</f>
        <v>12.956918032909346</v>
      </c>
      <c r="U17" s="67">
        <f>'Figure 4'!U17</f>
        <v>0</v>
      </c>
      <c r="V17" s="67">
        <f>'Figure 4'!V17</f>
        <v>67.991446234857492</v>
      </c>
      <c r="W17" s="67">
        <f>'Figure 4'!W17</f>
        <v>60.4</v>
      </c>
      <c r="X17" s="65"/>
      <c r="Y17" s="63" t="e">
        <f t="shared" si="0"/>
        <v>#N/A</v>
      </c>
      <c r="Z17" s="63" t="e">
        <f t="shared" si="0"/>
        <v>#N/A</v>
      </c>
    </row>
    <row r="18" spans="1:26" ht="15" thickBot="1">
      <c r="O18" s="55"/>
      <c r="P18" s="73" t="str">
        <f>'Figure 4'!P18</f>
        <v>Over Delivery Sensitivity: 1600</v>
      </c>
      <c r="Q18" s="73" t="str">
        <f>'Figure 4'!Q18</f>
        <v>BC - 1600</v>
      </c>
      <c r="R18" s="70">
        <f>'Figure 4'!R18</f>
        <v>42.0763315168088</v>
      </c>
      <c r="S18" s="70">
        <f>'Figure 4'!S18</f>
        <v>26.388262695968002</v>
      </c>
      <c r="T18" s="67" t="str">
        <f>'Figure 4'!T18</f>
        <v>13*</v>
      </c>
      <c r="U18" s="67">
        <f>'Figure 4'!U18</f>
        <v>1.6</v>
      </c>
      <c r="V18" s="67">
        <f>'Figure 4'!V18</f>
        <v>68.464594212776802</v>
      </c>
      <c r="W18" s="67">
        <f>'Figure 4'!W18</f>
        <v>60.9</v>
      </c>
      <c r="X18" s="65"/>
      <c r="Y18" s="63">
        <f t="shared" si="0"/>
        <v>42.0763315168088</v>
      </c>
      <c r="Z18" s="63" t="e">
        <f t="shared" si="0"/>
        <v>#N/A</v>
      </c>
    </row>
    <row r="19" spans="1:26" ht="15" thickBot="1">
      <c r="O19" s="55"/>
      <c r="P19" s="73" t="str">
        <f>'Figure 4'!P19</f>
        <v>Over Delivery Sensitivity: 1200</v>
      </c>
      <c r="Q19" s="73" t="str">
        <f>'Figure 4'!Q19</f>
        <v>BC - 1200</v>
      </c>
      <c r="R19" s="70">
        <f>'Figure 4'!R19</f>
        <v>42.476331516808798</v>
      </c>
      <c r="S19" s="70">
        <f>'Figure 4'!S19</f>
        <v>25.988262695968004</v>
      </c>
      <c r="T19" s="67" t="str">
        <f>'Figure 4'!T19</f>
        <v>13*</v>
      </c>
      <c r="U19" s="67">
        <f>'Figure 4'!U19</f>
        <v>1.2</v>
      </c>
      <c r="V19" s="67">
        <f>'Figure 4'!V19</f>
        <v>68.464594212776802</v>
      </c>
      <c r="W19" s="67">
        <f>'Figure 4'!W19</f>
        <v>60.9</v>
      </c>
      <c r="X19" s="65"/>
      <c r="Y19" s="63">
        <f t="shared" si="0"/>
        <v>42.476331516808798</v>
      </c>
      <c r="Z19" s="63" t="e">
        <f t="shared" si="0"/>
        <v>#N/A</v>
      </c>
    </row>
    <row r="20" spans="1:26" ht="15" thickBot="1">
      <c r="O20" s="55"/>
      <c r="P20" s="73" t="str">
        <f>'Figure 4'!P20</f>
        <v>Low Demand</v>
      </c>
      <c r="Q20" s="73" t="str">
        <f>'Figure 4'!Q20</f>
        <v>BC_LOW_DEMAND</v>
      </c>
      <c r="R20" s="70">
        <f>'Figure 4'!R20</f>
        <v>42.870037247624701</v>
      </c>
      <c r="S20" s="70">
        <f>'Figure 4'!S20</f>
        <v>24.763422270017195</v>
      </c>
      <c r="T20" s="67">
        <f>'Figure 4'!T20</f>
        <v>12.979860665918377</v>
      </c>
      <c r="U20" s="67">
        <f>'Figure 4'!U20</f>
        <v>0</v>
      </c>
      <c r="V20" s="67">
        <f>'Figure 4'!V20</f>
        <v>67.633459517641896</v>
      </c>
      <c r="W20" s="67">
        <f>'Figure 4'!W20</f>
        <v>60.1</v>
      </c>
      <c r="X20" s="65"/>
      <c r="Y20" s="63">
        <f t="shared" si="0"/>
        <v>42.870037247624701</v>
      </c>
      <c r="Z20" s="63" t="e">
        <f t="shared" si="0"/>
        <v>#N/A</v>
      </c>
    </row>
    <row r="21" spans="1:26" ht="15" thickBot="1">
      <c r="O21" s="55"/>
      <c r="P21" s="73" t="str">
        <f>'Figure 4'!P21</f>
        <v>Over Delivery Sensitivity: 800</v>
      </c>
      <c r="Q21" s="73" t="str">
        <f>'Figure 4'!Q21</f>
        <v>BC - 800</v>
      </c>
      <c r="R21" s="70">
        <f>'Figure 4'!R21</f>
        <v>42.876331516808804</v>
      </c>
      <c r="S21" s="70">
        <f>'Figure 4'!S21</f>
        <v>25.588262695967998</v>
      </c>
      <c r="T21" s="67" t="str">
        <f>'Figure 4'!T21</f>
        <v>13*</v>
      </c>
      <c r="U21" s="67">
        <f>'Figure 4'!U21</f>
        <v>0.8</v>
      </c>
      <c r="V21" s="67">
        <f>'Figure 4'!V21</f>
        <v>68.464594212776802</v>
      </c>
      <c r="W21" s="67">
        <f>'Figure 4'!W21</f>
        <v>60.9</v>
      </c>
      <c r="X21" s="65"/>
      <c r="Y21" s="63">
        <f t="shared" si="0"/>
        <v>42.876331516808804</v>
      </c>
      <c r="Z21" s="63" t="e">
        <f t="shared" si="0"/>
        <v>#N/A</v>
      </c>
    </row>
    <row r="22" spans="1:26" ht="15" thickBot="1">
      <c r="O22" s="55"/>
      <c r="P22" s="73" t="str">
        <f>'Figure 4'!P22</f>
        <v>Over Delivery Sensitivity: 400</v>
      </c>
      <c r="Q22" s="73" t="str">
        <f>'Figure 4'!Q22</f>
        <v>BC - 400</v>
      </c>
      <c r="R22" s="70">
        <f>'Figure 4'!R22</f>
        <v>43.276331516808803</v>
      </c>
      <c r="S22" s="70">
        <f>'Figure 4'!S22</f>
        <v>25.188262695968</v>
      </c>
      <c r="T22" s="67" t="str">
        <f>'Figure 4'!T22</f>
        <v>13*</v>
      </c>
      <c r="U22" s="67">
        <f>'Figure 4'!U22</f>
        <v>0.4</v>
      </c>
      <c r="V22" s="67">
        <f>'Figure 4'!V22</f>
        <v>68.464594212776802</v>
      </c>
      <c r="W22" s="67">
        <f>'Figure 4'!W22</f>
        <v>60.9</v>
      </c>
      <c r="X22" s="65"/>
      <c r="Y22" s="63">
        <f t="shared" si="0"/>
        <v>43.276331516808803</v>
      </c>
      <c r="Z22" s="63" t="e">
        <f t="shared" si="0"/>
        <v>#N/A</v>
      </c>
    </row>
    <row r="23" spans="1:26" ht="15" thickBot="1">
      <c r="O23" s="55"/>
      <c r="P23" s="73" t="str">
        <f>'Figure 4'!P23</f>
        <v>Base Case</v>
      </c>
      <c r="Q23" s="73" t="str">
        <f>'Figure 4'!Q23</f>
        <v>BC</v>
      </c>
      <c r="R23" s="70">
        <f>'Figure 4'!R23</f>
        <v>43.676331516808801</v>
      </c>
      <c r="S23" s="70">
        <f>'Figure 4'!S23</f>
        <v>24.788262695968001</v>
      </c>
      <c r="T23" s="67">
        <f>'Figure 4'!T23</f>
        <v>12.980804547008715</v>
      </c>
      <c r="U23" s="67">
        <f>'Figure 4'!U23</f>
        <v>0</v>
      </c>
      <c r="V23" s="67">
        <f>'Figure 4'!V23</f>
        <v>68.464594212776802</v>
      </c>
      <c r="W23" s="67">
        <f>'Figure 4'!W23</f>
        <v>60.9</v>
      </c>
      <c r="X23" s="65"/>
      <c r="Y23" s="63">
        <f t="shared" si="0"/>
        <v>43.676331516808801</v>
      </c>
      <c r="Z23" s="63" t="e">
        <f t="shared" si="0"/>
        <v>#N/A</v>
      </c>
    </row>
    <row r="24" spans="1:26" ht="15" thickBot="1">
      <c r="A24" s="24"/>
      <c r="O24" s="55"/>
      <c r="P24" s="73" t="str">
        <f>'Figure 4'!P24</f>
        <v>Non Delivery Sensitivity: -400</v>
      </c>
      <c r="Q24" s="73" t="str">
        <f>'Figure 4'!Q24</f>
        <v>BC +400</v>
      </c>
      <c r="R24" s="70">
        <f>'Figure 4'!R24</f>
        <v>44.0763315168088</v>
      </c>
      <c r="S24" s="70">
        <f>'Figure 4'!S24</f>
        <v>24.388262695968002</v>
      </c>
      <c r="T24" s="67" t="str">
        <f>'Figure 4'!T24</f>
        <v>13*</v>
      </c>
      <c r="U24" s="67">
        <f>'Figure 4'!U24</f>
        <v>-0.4</v>
      </c>
      <c r="V24" s="67">
        <f>'Figure 4'!V24</f>
        <v>68.464594212776802</v>
      </c>
      <c r="W24" s="67">
        <f>'Figure 4'!W24</f>
        <v>60.9</v>
      </c>
      <c r="X24" s="65"/>
      <c r="Y24" s="63">
        <f t="shared" si="0"/>
        <v>44.0763315168088</v>
      </c>
      <c r="Z24" s="63" t="e">
        <f t="shared" si="0"/>
        <v>#N/A</v>
      </c>
    </row>
    <row r="25" spans="1:26" ht="15" thickBot="1">
      <c r="O25" s="55"/>
      <c r="P25" s="73" t="str">
        <f>'Figure 4'!P25</f>
        <v>Non Delivery Sensitivity: -800</v>
      </c>
      <c r="Q25" s="73" t="str">
        <f>'Figure 4'!Q25</f>
        <v>BC +800</v>
      </c>
      <c r="R25" s="70">
        <f>'Figure 4'!R25</f>
        <v>44.476331516808798</v>
      </c>
      <c r="S25" s="70">
        <f>'Figure 4'!S25</f>
        <v>23.988262695968004</v>
      </c>
      <c r="T25" s="67" t="str">
        <f>'Figure 4'!T25</f>
        <v>13*</v>
      </c>
      <c r="U25" s="67">
        <f>'Figure 4'!U25</f>
        <v>-0.8</v>
      </c>
      <c r="V25" s="67">
        <f>'Figure 4'!V25</f>
        <v>68.464594212776802</v>
      </c>
      <c r="W25" s="67">
        <f>'Figure 4'!W25</f>
        <v>60.9</v>
      </c>
      <c r="X25" s="65"/>
      <c r="Y25" s="63">
        <f t="shared" si="0"/>
        <v>44.476331516808798</v>
      </c>
      <c r="Z25" s="63" t="e">
        <f t="shared" si="0"/>
        <v>#N/A</v>
      </c>
    </row>
    <row r="26" spans="1:26" ht="15" thickBot="1">
      <c r="O26" s="55"/>
      <c r="P26" s="73" t="str">
        <f>'Figure 4'!P26</f>
        <v>Non Delivery Sensitivity: -1200</v>
      </c>
      <c r="Q26" s="73" t="str">
        <f>'Figure 4'!Q26</f>
        <v>BC +1200</v>
      </c>
      <c r="R26" s="70">
        <f>'Figure 4'!R26</f>
        <v>44.876331516808804</v>
      </c>
      <c r="S26" s="70">
        <f>'Figure 4'!S26</f>
        <v>23.588262695967998</v>
      </c>
      <c r="T26" s="67" t="str">
        <f>'Figure 4'!T26</f>
        <v>13*</v>
      </c>
      <c r="U26" s="67">
        <f>'Figure 4'!U26</f>
        <v>-1.2</v>
      </c>
      <c r="V26" s="67">
        <f>'Figure 4'!V26</f>
        <v>68.464594212776802</v>
      </c>
      <c r="W26" s="67">
        <f>'Figure 4'!W26</f>
        <v>60.9</v>
      </c>
      <c r="X26" s="65"/>
      <c r="Y26" s="63">
        <f t="shared" si="0"/>
        <v>44.876331516808804</v>
      </c>
      <c r="Z26" s="63" t="e">
        <f t="shared" si="0"/>
        <v>#N/A</v>
      </c>
    </row>
    <row r="27" spans="1:26" ht="15" thickBot="1">
      <c r="O27" s="55"/>
      <c r="P27" s="73" t="str">
        <f>'Figure 4'!P27</f>
        <v>Cold Winter</v>
      </c>
      <c r="Q27" s="73" t="str">
        <f>'Figure 4'!Q27</f>
        <v>BC_COLD</v>
      </c>
      <c r="R27" s="70">
        <f>'Figure 4'!R27</f>
        <v>44.955460040322095</v>
      </c>
      <c r="S27" s="70">
        <f>'Figure 4'!S27</f>
        <v>24.266613750999895</v>
      </c>
      <c r="T27" s="67">
        <f>'Figure 4'!T27</f>
        <v>12.960983044111645</v>
      </c>
      <c r="U27" s="67">
        <f>'Figure 4'!U27</f>
        <v>0</v>
      </c>
      <c r="V27" s="67">
        <f>'Figure 4'!V27</f>
        <v>69.222073791321989</v>
      </c>
      <c r="W27" s="67">
        <f>'Figure 4'!W27</f>
        <v>60.9</v>
      </c>
      <c r="X27" s="65"/>
      <c r="Y27" s="63">
        <f t="shared" si="0"/>
        <v>44.955460040322095</v>
      </c>
      <c r="Z27" s="63" t="e">
        <f t="shared" si="0"/>
        <v>#N/A</v>
      </c>
    </row>
    <row r="28" spans="1:26" ht="15" thickBot="1">
      <c r="O28" s="55"/>
      <c r="P28" s="73" t="str">
        <f>'Figure 4'!P28</f>
        <v>Non Delivery Sensitivity: -1600</v>
      </c>
      <c r="Q28" s="73" t="str">
        <f>'Figure 4'!Q28</f>
        <v>BC +1600</v>
      </c>
      <c r="R28" s="70">
        <f>'Figure 4'!R28</f>
        <v>45.276331516808803</v>
      </c>
      <c r="S28" s="70">
        <f>'Figure 4'!S28</f>
        <v>23.188262695968</v>
      </c>
      <c r="T28" s="67" t="str">
        <f>'Figure 4'!T28</f>
        <v>13*</v>
      </c>
      <c r="U28" s="67">
        <f>'Figure 4'!U28</f>
        <v>-1.6</v>
      </c>
      <c r="V28" s="67">
        <f>'Figure 4'!V28</f>
        <v>68.464594212776802</v>
      </c>
      <c r="W28" s="67">
        <f>'Figure 4'!W28</f>
        <v>60.9</v>
      </c>
      <c r="X28" s="65"/>
      <c r="Y28" s="63">
        <f t="shared" si="0"/>
        <v>45.276331516808803</v>
      </c>
      <c r="Z28" s="63" t="e">
        <f t="shared" si="0"/>
        <v>#N/A</v>
      </c>
    </row>
    <row r="29" spans="1:26" ht="15" thickBot="1">
      <c r="O29" s="55"/>
      <c r="P29" s="73" t="str">
        <f>'Figure 4'!P29</f>
        <v>Non Delivery Sensitivity: -2000</v>
      </c>
      <c r="Q29" s="73" t="str">
        <f>'Figure 4'!Q29</f>
        <v>BC +2000</v>
      </c>
      <c r="R29" s="70">
        <f>'Figure 4'!R29</f>
        <v>45.676331516808801</v>
      </c>
      <c r="S29" s="70">
        <f>'Figure 4'!S29</f>
        <v>22.788262695968001</v>
      </c>
      <c r="T29" s="67" t="str">
        <f>'Figure 4'!T29</f>
        <v>13*</v>
      </c>
      <c r="U29" s="67">
        <f>'Figure 4'!U29</f>
        <v>-2</v>
      </c>
      <c r="V29" s="67">
        <f>'Figure 4'!V29</f>
        <v>68.464594212776802</v>
      </c>
      <c r="W29" s="67">
        <f>'Figure 4'!W29</f>
        <v>60.9</v>
      </c>
      <c r="X29" s="65"/>
      <c r="Y29" s="63">
        <f t="shared" si="0"/>
        <v>45.676331516808801</v>
      </c>
      <c r="Z29" s="63" t="e">
        <f t="shared" si="0"/>
        <v>#N/A</v>
      </c>
    </row>
    <row r="30" spans="1:26" ht="15" thickBot="1">
      <c r="O30" s="55"/>
      <c r="P30" s="73" t="str">
        <f>'Figure 4'!P30</f>
        <v>Non Delivery Sensitivity: -2400</v>
      </c>
      <c r="Q30" s="73" t="str">
        <f>'Figure 4'!Q30</f>
        <v>BC +2400</v>
      </c>
      <c r="R30" s="70">
        <f>'Figure 4'!R30</f>
        <v>46.0763315168088</v>
      </c>
      <c r="S30" s="70">
        <f>'Figure 4'!S30</f>
        <v>22.388262695968002</v>
      </c>
      <c r="T30" s="67" t="str">
        <f>'Figure 4'!T30</f>
        <v>13*</v>
      </c>
      <c r="U30" s="67">
        <f>'Figure 4'!U30</f>
        <v>-2.4</v>
      </c>
      <c r="V30" s="67">
        <f>'Figure 4'!V30</f>
        <v>68.464594212776802</v>
      </c>
      <c r="W30" s="67">
        <f>'Figure 4'!W30</f>
        <v>60.9</v>
      </c>
      <c r="X30" s="65"/>
      <c r="Y30" s="63">
        <f t="shared" si="0"/>
        <v>46.0763315168088</v>
      </c>
      <c r="Z30" s="63" t="e">
        <f t="shared" si="0"/>
        <v>#N/A</v>
      </c>
    </row>
    <row r="31" spans="1:26" ht="15" thickBot="1">
      <c r="O31" s="55"/>
      <c r="P31" s="73" t="str">
        <f>'Figure 4'!P31</f>
        <v>Non Delivery Sensitivity: -2800</v>
      </c>
      <c r="Q31" s="73" t="str">
        <f>'Figure 4'!Q31</f>
        <v>BC +2800</v>
      </c>
      <c r="R31" s="70">
        <f>'Figure 4'!R31</f>
        <v>46.476331516808798</v>
      </c>
      <c r="S31" s="70">
        <f>'Figure 4'!S31</f>
        <v>21.988262695968004</v>
      </c>
      <c r="T31" s="67" t="str">
        <f>'Figure 4'!T31</f>
        <v>13*</v>
      </c>
      <c r="U31" s="67">
        <f>'Figure 4'!U31</f>
        <v>-2.8</v>
      </c>
      <c r="V31" s="67">
        <f>'Figure 4'!V31</f>
        <v>68.464594212776802</v>
      </c>
      <c r="W31" s="67">
        <f>'Figure 4'!W31</f>
        <v>60.9</v>
      </c>
      <c r="X31" s="65"/>
      <c r="Y31" s="63">
        <f t="shared" si="0"/>
        <v>46.476331516808798</v>
      </c>
      <c r="Z31" s="63" t="e">
        <f t="shared" si="0"/>
        <v>#N/A</v>
      </c>
    </row>
    <row r="32" spans="1:26" ht="15" thickBot="1">
      <c r="O32" s="55"/>
      <c r="P32" s="73" t="str">
        <f>'Figure 4'!P32</f>
        <v>Non Delivery Sensitivity: -3200</v>
      </c>
      <c r="Q32" s="73" t="str">
        <f>'Figure 4'!Q32</f>
        <v>BC +3200</v>
      </c>
      <c r="R32" s="70">
        <f>'Figure 4'!R32</f>
        <v>46.876331516808804</v>
      </c>
      <c r="S32" s="70">
        <f>'Figure 4'!S32</f>
        <v>21.588262695967998</v>
      </c>
      <c r="T32" s="67" t="str">
        <f>'Figure 4'!T32</f>
        <v>13*</v>
      </c>
      <c r="U32" s="67">
        <f>'Figure 4'!U32</f>
        <v>-3.2</v>
      </c>
      <c r="V32" s="67">
        <f>'Figure 4'!V32</f>
        <v>68.464594212776802</v>
      </c>
      <c r="W32" s="67">
        <f>'Figure 4'!W32</f>
        <v>60.9</v>
      </c>
      <c r="X32" s="65"/>
      <c r="Y32" s="63">
        <f t="shared" si="0"/>
        <v>46.876331516808804</v>
      </c>
      <c r="Z32" s="63" t="e">
        <f t="shared" si="0"/>
        <v>#N/A</v>
      </c>
    </row>
    <row r="33" spans="1:26" ht="15" thickBot="1">
      <c r="O33" s="55"/>
      <c r="P33" s="73" t="str">
        <f>'Figure 4'!P33</f>
        <v>High Demand</v>
      </c>
      <c r="Q33" s="73" t="str">
        <f>'Figure 4'!Q33</f>
        <v>BC_HIGH_DEMAND</v>
      </c>
      <c r="R33" s="70">
        <f>'Figure 4'!R33</f>
        <v>46.988589675736996</v>
      </c>
      <c r="S33" s="70">
        <f>'Figure 4'!S33</f>
        <v>24.837943547869706</v>
      </c>
      <c r="T33" s="67">
        <f>'Figure 4'!T33</f>
        <v>12.982692309189385</v>
      </c>
      <c r="U33" s="67">
        <f>'Figure 4'!U33</f>
        <v>0</v>
      </c>
      <c r="V33" s="67">
        <f>'Figure 4'!V33</f>
        <v>71.826533223606702</v>
      </c>
      <c r="W33" s="67">
        <f>'Figure 4'!W33</f>
        <v>64.2</v>
      </c>
      <c r="X33" s="65"/>
      <c r="Y33" s="63">
        <f t="shared" si="0"/>
        <v>46.988589675736996</v>
      </c>
      <c r="Z33" s="63" t="e">
        <f t="shared" si="0"/>
        <v>#N/A</v>
      </c>
    </row>
    <row r="34" spans="1:26" ht="15" thickBot="1">
      <c r="O34" s="55"/>
      <c r="P34" s="73" t="str">
        <f>'Figure 4'!P34</f>
        <v>Non Delivery Sensitivity: -3600</v>
      </c>
      <c r="Q34" s="73" t="str">
        <f>'Figure 4'!Q34</f>
        <v>BC +3600</v>
      </c>
      <c r="R34" s="70">
        <f>'Figure 4'!R34</f>
        <v>47.276331516808803</v>
      </c>
      <c r="S34" s="70">
        <f>'Figure 4'!S34</f>
        <v>21.188262695968</v>
      </c>
      <c r="T34" s="67" t="str">
        <f>'Figure 4'!T34</f>
        <v>13*</v>
      </c>
      <c r="U34" s="67">
        <f>'Figure 4'!U34</f>
        <v>-3.6</v>
      </c>
      <c r="V34" s="67">
        <f>'Figure 4'!V34</f>
        <v>68.464594212776802</v>
      </c>
      <c r="W34" s="67">
        <f>'Figure 4'!W34</f>
        <v>60.9</v>
      </c>
      <c r="X34" s="65"/>
      <c r="Y34" s="63">
        <f t="shared" si="0"/>
        <v>47.276331516808803</v>
      </c>
      <c r="Z34" s="63" t="e">
        <f t="shared" si="0"/>
        <v>#N/A</v>
      </c>
    </row>
    <row r="35" spans="1:26" ht="15" thickBot="1">
      <c r="O35" s="55"/>
      <c r="P35" s="73" t="str">
        <f>'Figure 4'!P35</f>
        <v>Non Delivery Sensitivity: -4000</v>
      </c>
      <c r="Q35" s="73" t="str">
        <f>'Figure 4'!Q35</f>
        <v>BC +4000</v>
      </c>
      <c r="R35" s="70">
        <f>'Figure 4'!R35</f>
        <v>47.676331516808801</v>
      </c>
      <c r="S35" s="70">
        <f>'Figure 4'!S35</f>
        <v>20.788262695968001</v>
      </c>
      <c r="T35" s="67" t="str">
        <f>'Figure 4'!T35</f>
        <v>13*</v>
      </c>
      <c r="U35" s="67">
        <f>'Figure 4'!U35</f>
        <v>-4</v>
      </c>
      <c r="V35" s="67">
        <f>'Figure 4'!V35</f>
        <v>68.464594212776802</v>
      </c>
      <c r="W35" s="67">
        <f>'Figure 4'!W35</f>
        <v>60.9</v>
      </c>
      <c r="X35" s="65"/>
      <c r="Y35" s="63">
        <f t="shared" si="0"/>
        <v>47.676331516808801</v>
      </c>
      <c r="Z35" s="63" t="e">
        <f t="shared" si="0"/>
        <v>#N/A</v>
      </c>
    </row>
    <row r="36" spans="1:26" ht="15" thickBot="1">
      <c r="O36" s="55"/>
      <c r="P36" s="73" t="str">
        <f>'Figure 4'!P36</f>
        <v>Non Delivery Sensitivity: -4400</v>
      </c>
      <c r="Q36" s="73" t="str">
        <f>'Figure 4'!Q36</f>
        <v>BC +4400</v>
      </c>
      <c r="R36" s="70">
        <f>'Figure 4'!R36</f>
        <v>48.0763315168088</v>
      </c>
      <c r="S36" s="70">
        <f>'Figure 4'!S36</f>
        <v>20.388262695968002</v>
      </c>
      <c r="T36" s="67" t="str">
        <f>'Figure 4'!T36</f>
        <v>13*</v>
      </c>
      <c r="U36" s="67">
        <f>'Figure 4'!U36</f>
        <v>-4.4000000000000004</v>
      </c>
      <c r="V36" s="67">
        <f>'Figure 4'!V36</f>
        <v>68.464594212776802</v>
      </c>
      <c r="W36" s="67">
        <f>'Figure 4'!W36</f>
        <v>60.9</v>
      </c>
      <c r="X36" s="65"/>
      <c r="Y36" s="63">
        <f t="shared" si="0"/>
        <v>48.0763315168088</v>
      </c>
      <c r="Z36" s="63" t="e">
        <f t="shared" si="0"/>
        <v>#N/A</v>
      </c>
    </row>
    <row r="37" spans="1:26" ht="15" thickBot="1">
      <c r="P37" s="74" t="str">
        <f>'Figure 4'!P37</f>
        <v>Falling Short</v>
      </c>
      <c r="Q37" s="74" t="str">
        <f>'Figure 4'!Q37</f>
        <v>FS</v>
      </c>
      <c r="R37" s="71">
        <f>'Figure 4'!R37</f>
        <v>48.178420708465339</v>
      </c>
      <c r="S37" s="71">
        <f>'Figure 4'!S37</f>
        <v>23.259065022158083</v>
      </c>
      <c r="T37" s="68">
        <f>'Figure 4'!T37</f>
        <v>12.116206158693554</v>
      </c>
      <c r="U37" s="68">
        <f>'Figure 4'!U37</f>
        <v>0</v>
      </c>
      <c r="V37" s="68">
        <f>'Figure 4'!V37</f>
        <v>71.437485730623422</v>
      </c>
      <c r="W37" s="68">
        <f>'Figure 4'!W37</f>
        <v>64.400000000000006</v>
      </c>
      <c r="Y37" s="63" t="e">
        <f t="shared" si="0"/>
        <v>#N/A</v>
      </c>
      <c r="Z37" s="63" t="e">
        <f t="shared" si="0"/>
        <v>#N/A</v>
      </c>
    </row>
    <row r="38" spans="1:26" ht="15" thickBot="1">
      <c r="A38" s="41"/>
      <c r="P38" s="54"/>
      <c r="Q38" s="54"/>
      <c r="Y38" s="63" t="e">
        <f t="shared" ref="Y38:Z39" si="1">IF(LEFT($Q38,2)=Y$6,$R38,NA())</f>
        <v>#N/A</v>
      </c>
      <c r="Z38" s="63" t="e">
        <f t="shared" si="1"/>
        <v>#N/A</v>
      </c>
    </row>
    <row r="39" spans="1:26" ht="15" thickBot="1">
      <c r="O39" s="55"/>
      <c r="P39" s="75" t="s">
        <v>171</v>
      </c>
      <c r="Q39" s="76">
        <f>'Figure 4'!Q39</f>
        <v>44.5</v>
      </c>
      <c r="R39" s="53"/>
      <c r="Y39" s="63" t="e">
        <f t="shared" si="1"/>
        <v>#N/A</v>
      </c>
      <c r="Z39" s="63" t="e">
        <f t="shared" si="1"/>
        <v>#N/A</v>
      </c>
    </row>
    <row r="41" spans="1:26" ht="25.95" customHeight="1">
      <c r="P41" s="414" t="s">
        <v>172</v>
      </c>
      <c r="Q41" s="415"/>
      <c r="R41" s="415"/>
      <c r="S41" s="415"/>
      <c r="T41" s="415"/>
      <c r="U41" s="415"/>
      <c r="V41" s="415"/>
      <c r="W41" s="416"/>
    </row>
    <row r="48" spans="1:26">
      <c r="A48" s="414"/>
      <c r="B48" s="415"/>
      <c r="C48" s="415"/>
      <c r="D48" s="415"/>
      <c r="E48" s="415"/>
      <c r="F48" s="415"/>
      <c r="G48" s="415"/>
      <c r="H48" s="416"/>
    </row>
  </sheetData>
  <mergeCells count="2">
    <mergeCell ref="P41:W41"/>
    <mergeCell ref="A48:H48"/>
  </mergeCells>
  <conditionalFormatting sqref="P7:W37">
    <cfRule type="containsText" dxfId="4" priority="1" operator="containsText" text="FS">
      <formula>NOT(ISERROR(SEARCH("FS",P7)))</formula>
    </cfRule>
    <cfRule type="beginsWith" dxfId="3" priority="2" operator="beginsWith" text="ST">
      <formula>LEFT(P7,LEN("ST"))="ST"</formula>
    </cfRule>
    <cfRule type="containsText" dxfId="2" priority="3" operator="containsText" text="CT">
      <formula>NOT(ISERROR(SEARCH("CT",P7)))</formula>
    </cfRule>
    <cfRule type="containsText" dxfId="1" priority="4" operator="containsText" text="LW">
      <formula>NOT(ISERROR(SEARCH("LW",P7)))</formula>
    </cfRule>
    <cfRule type="containsText" dxfId="0" priority="5" operator="containsText" text="BC">
      <formula>NOT(ISERROR(SEARCH("BC",P7)))</formula>
    </cfRule>
  </conditionalFormatting>
  <hyperlinks>
    <hyperlink ref="A2" location="Contents!A1" display="Return to Contents Page" xr:uid="{7ED4021C-CEAC-4AE8-AD68-767578381505}"/>
    <hyperlink ref="A3" location="'7. T-4 Results'!A1" display="Return to Chapter Contents" xr:uid="{0A31D4F2-B59A-4BBE-8222-E1D7E3BF205C}"/>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C21E-0602-4F9C-8FB5-D3ECDDC6E328}">
  <sheetPr codeName="Sheet85"/>
  <dimension ref="A1:R25"/>
  <sheetViews>
    <sheetView zoomScale="90" zoomScaleNormal="90" workbookViewId="0">
      <selection activeCell="A2" sqref="A2"/>
    </sheetView>
  </sheetViews>
  <sheetFormatPr defaultColWidth="8.88671875" defaultRowHeight="14.4"/>
  <cols>
    <col min="1" max="1" width="26.6640625" style="20" customWidth="1"/>
    <col min="2" max="15" width="8.88671875" style="20"/>
    <col min="16" max="16" width="39.109375" style="20" customWidth="1"/>
    <col min="17" max="17" width="14.109375" style="20" customWidth="1"/>
    <col min="18" max="16384" width="8.88671875" style="20"/>
  </cols>
  <sheetData>
    <row r="1" spans="1:18" s="40" customFormat="1" ht="21">
      <c r="A1" s="39" t="s">
        <v>60</v>
      </c>
    </row>
    <row r="2" spans="1:18">
      <c r="A2" s="37" t="s">
        <v>83</v>
      </c>
    </row>
    <row r="3" spans="1:18">
      <c r="A3" s="37" t="s">
        <v>84</v>
      </c>
    </row>
    <row r="4" spans="1:18">
      <c r="A4" s="36"/>
    </row>
    <row r="5" spans="1:18">
      <c r="B5" s="22"/>
    </row>
    <row r="6" spans="1:18" ht="15" thickBot="1">
      <c r="B6" s="23"/>
      <c r="P6" s="54"/>
      <c r="Q6"/>
    </row>
    <row r="7" spans="1:18" ht="24.6" thickBot="1">
      <c r="O7" s="55"/>
      <c r="P7" s="95"/>
      <c r="Q7" s="96" t="s">
        <v>173</v>
      </c>
      <c r="R7" s="53"/>
    </row>
    <row r="8" spans="1:18" ht="24.6" thickBot="1">
      <c r="O8" s="55"/>
      <c r="P8" s="78" t="s">
        <v>174</v>
      </c>
      <c r="Q8" s="125">
        <f>'Figure 3'!Q8</f>
        <v>43.9</v>
      </c>
      <c r="R8" s="53"/>
    </row>
    <row r="9" spans="1:18" ht="23.4" thickBot="1">
      <c r="O9" s="55"/>
      <c r="P9" s="79" t="s">
        <v>175</v>
      </c>
      <c r="Q9" s="125">
        <f>'Figure 3'!Q9</f>
        <v>-3.2</v>
      </c>
      <c r="R9" s="53"/>
    </row>
    <row r="10" spans="1:18" ht="24.6" thickBot="1">
      <c r="O10" s="55"/>
      <c r="P10" s="78" t="s">
        <v>176</v>
      </c>
      <c r="Q10" s="125">
        <f>'Figure 3'!Q10</f>
        <v>40.699999999999996</v>
      </c>
      <c r="R10" s="53"/>
    </row>
    <row r="11" spans="1:18" ht="34.799999999999997" thickBot="1">
      <c r="O11" s="55"/>
      <c r="P11" s="79" t="s">
        <v>177</v>
      </c>
      <c r="Q11" s="125">
        <f>'Figure 3'!Q11</f>
        <v>-3.2</v>
      </c>
      <c r="R11" s="53"/>
    </row>
    <row r="12" spans="1:18" ht="23.4" thickBot="1">
      <c r="O12" s="55"/>
      <c r="P12" s="79" t="s">
        <v>178</v>
      </c>
      <c r="Q12" s="125">
        <f>'Figure 3'!Q12</f>
        <v>-0.9</v>
      </c>
      <c r="R12" s="53"/>
    </row>
    <row r="13" spans="1:18" ht="23.4" thickBot="1">
      <c r="O13" s="55"/>
      <c r="P13" s="79" t="s">
        <v>179</v>
      </c>
      <c r="Q13" s="125">
        <f>'Figure 3'!Q13</f>
        <v>2.3000000000000003</v>
      </c>
      <c r="R13" s="53"/>
    </row>
    <row r="14" spans="1:18" ht="23.4" thickBot="1">
      <c r="J14" s="41"/>
      <c r="O14" s="55"/>
      <c r="P14" s="79" t="s">
        <v>180</v>
      </c>
      <c r="Q14" s="125">
        <f>'Figure 3'!Q14</f>
        <v>0.4</v>
      </c>
      <c r="R14" s="53"/>
    </row>
    <row r="15" spans="1:18" ht="23.4" thickBot="1">
      <c r="O15" s="55"/>
      <c r="P15" s="79" t="s">
        <v>181</v>
      </c>
      <c r="Q15" s="125">
        <f>'Figure 3'!Q15</f>
        <v>0.4</v>
      </c>
      <c r="R15" s="53"/>
    </row>
    <row r="16" spans="1:18" ht="34.799999999999997" thickBot="1">
      <c r="O16" s="55"/>
      <c r="P16" s="79" t="s">
        <v>182</v>
      </c>
      <c r="Q16" s="125">
        <f>'Figure 3'!Q16</f>
        <v>0.9</v>
      </c>
      <c r="R16" s="53"/>
    </row>
    <row r="17" spans="1:18" ht="23.4" thickBot="1">
      <c r="O17" s="55"/>
      <c r="P17" s="79" t="s">
        <v>100</v>
      </c>
      <c r="Q17" s="125">
        <f>'Figure 3'!Q17</f>
        <v>3.1</v>
      </c>
      <c r="R17" s="53"/>
    </row>
    <row r="18" spans="1:18" ht="24.6" thickBot="1">
      <c r="O18" s="55"/>
      <c r="P18" s="78" t="s">
        <v>183</v>
      </c>
      <c r="Q18" s="125">
        <f>'Figure 3'!Q18</f>
        <v>43.699999999999989</v>
      </c>
      <c r="R18" s="53"/>
    </row>
    <row r="19" spans="1:18" ht="23.4" thickBot="1">
      <c r="O19" s="55"/>
      <c r="P19" s="79" t="s">
        <v>385</v>
      </c>
      <c r="Q19" s="125">
        <f>'Figure 3'!Q19</f>
        <v>0.8</v>
      </c>
      <c r="R19" s="53"/>
    </row>
    <row r="20" spans="1:18" ht="24.6" thickBot="1">
      <c r="O20" s="55"/>
      <c r="P20" s="78" t="s">
        <v>185</v>
      </c>
      <c r="Q20" s="125">
        <f>'Figure 3'!Q20</f>
        <v>44.499999999999986</v>
      </c>
      <c r="R20" s="53"/>
    </row>
    <row r="21" spans="1:18">
      <c r="P21" s="77" t="s">
        <v>104</v>
      </c>
      <c r="Q21" s="21"/>
    </row>
    <row r="25" spans="1:18">
      <c r="A25" s="24"/>
    </row>
  </sheetData>
  <hyperlinks>
    <hyperlink ref="A2" location="Contents!A1" display="Return to Contents Page" xr:uid="{610456F6-8BD7-44E4-8942-8F08985D936E}"/>
    <hyperlink ref="A3" location="'7. T-4 Results'!A1" display="Return to Chapter Contents" xr:uid="{E4658FBD-8E8F-4BD2-87C3-690758555F4B}"/>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2662-7CBE-40D4-BE69-BE3330E9438C}">
  <sheetPr codeName="Sheet29"/>
  <dimension ref="A1:F13"/>
  <sheetViews>
    <sheetView zoomScale="85" zoomScaleNormal="85" workbookViewId="0">
      <selection activeCell="A3" sqref="A3"/>
    </sheetView>
  </sheetViews>
  <sheetFormatPr defaultColWidth="8.88671875" defaultRowHeight="14.4"/>
  <cols>
    <col min="1" max="1" width="26.6640625" style="20" customWidth="1"/>
    <col min="2" max="2" width="50.109375" style="20" customWidth="1"/>
    <col min="3" max="16384" width="8.88671875" style="20"/>
  </cols>
  <sheetData>
    <row r="1" spans="1:6" s="40" customFormat="1" ht="21">
      <c r="A1" s="39" t="s">
        <v>61</v>
      </c>
    </row>
    <row r="2" spans="1:6">
      <c r="A2" s="37" t="s">
        <v>83</v>
      </c>
    </row>
    <row r="3" spans="1:6">
      <c r="A3" s="37" t="s">
        <v>84</v>
      </c>
    </row>
    <row r="4" spans="1:6" ht="15.6" customHeight="1" thickBot="1">
      <c r="A4" s="36"/>
    </row>
    <row r="5" spans="1:6" ht="24.6" thickBot="1">
      <c r="B5" s="200" t="s">
        <v>386</v>
      </c>
      <c r="C5" s="200" t="s">
        <v>387</v>
      </c>
      <c r="D5" s="62"/>
      <c r="E5" s="62"/>
      <c r="F5" s="62"/>
    </row>
    <row r="6" spans="1:6" ht="19.95" customHeight="1" thickBot="1">
      <c r="B6" s="201" t="s">
        <v>376</v>
      </c>
      <c r="C6" s="169">
        <v>44.5</v>
      </c>
    </row>
    <row r="7" spans="1:6" ht="30.6" customHeight="1" thickBot="1">
      <c r="B7" s="201" t="s">
        <v>388</v>
      </c>
      <c r="C7" s="169">
        <v>44.5</v>
      </c>
    </row>
    <row r="8" spans="1:6" ht="26.4" customHeight="1" thickBot="1">
      <c r="B8" s="201" t="s">
        <v>378</v>
      </c>
      <c r="C8" s="169">
        <v>45.3</v>
      </c>
    </row>
    <row r="9" spans="1:6" ht="31.2" customHeight="1" thickBot="1">
      <c r="B9" s="201" t="s">
        <v>389</v>
      </c>
      <c r="C9" s="169">
        <v>44.5</v>
      </c>
    </row>
    <row r="10" spans="1:6" ht="27" customHeight="1" thickBot="1">
      <c r="B10" s="202" t="s">
        <v>390</v>
      </c>
      <c r="C10" s="118">
        <v>44.9</v>
      </c>
    </row>
    <row r="11" spans="1:6" ht="25.2" customHeight="1">
      <c r="B11" s="21"/>
    </row>
    <row r="13" spans="1:6">
      <c r="A13" s="24"/>
    </row>
  </sheetData>
  <hyperlinks>
    <hyperlink ref="A2" location="Contents!A1" display="Return to Contents Page" xr:uid="{7409AF45-02C7-4FE3-ADF2-9550AE0D3F85}"/>
    <hyperlink ref="A3" location="'7. T-4 Results'!A1" display="Return to Chapter Contents" xr:uid="{A4FBD141-E952-4C1A-9FB5-8EE9F06A1201}"/>
  </hyperlinks>
  <pageMargins left="0.7" right="0.7" top="0.75" bottom="0.75" header="0.3" footer="0.3"/>
  <pageSetup paperSize="9" orientation="portrait" horizontalDpi="90" verticalDpi="9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7250-3B58-4628-B089-B4D9713A39C0}">
  <sheetPr codeName="Sheet46"/>
  <dimension ref="A1:AN117"/>
  <sheetViews>
    <sheetView zoomScale="55" zoomScaleNormal="55" workbookViewId="0">
      <selection activeCell="A3" sqref="A3"/>
    </sheetView>
  </sheetViews>
  <sheetFormatPr defaultColWidth="8.88671875" defaultRowHeight="14.4"/>
  <cols>
    <col min="1" max="1" width="26.6640625" style="20" customWidth="1"/>
    <col min="2" max="3" width="8.88671875" style="20"/>
    <col min="4" max="4" width="11" style="20" bestFit="1" customWidth="1"/>
    <col min="5" max="7" width="8.88671875" style="20"/>
    <col min="8" max="8" width="31.44140625" style="20" customWidth="1"/>
    <col min="9" max="9" width="13.88671875" style="20" bestFit="1" customWidth="1"/>
    <col min="10" max="10" width="10.5546875" style="20" customWidth="1"/>
    <col min="11" max="14" width="11.109375" style="20" bestFit="1" customWidth="1"/>
    <col min="15" max="16384" width="8.88671875" style="20"/>
  </cols>
  <sheetData>
    <row r="1" spans="1:40" s="40" customFormat="1" ht="21">
      <c r="A1" s="39" t="s">
        <v>391</v>
      </c>
    </row>
    <row r="2" spans="1:40">
      <c r="A2" s="37" t="s">
        <v>83</v>
      </c>
    </row>
    <row r="3" spans="1:40">
      <c r="A3" s="37" t="s">
        <v>84</v>
      </c>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row>
    <row r="4" spans="1:40" ht="15" thickBot="1">
      <c r="A4" s="36"/>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row>
    <row r="5" spans="1:40" ht="60.6" thickBot="1">
      <c r="G5" s="55"/>
      <c r="H5" s="55"/>
      <c r="I5" s="188" t="s">
        <v>392</v>
      </c>
      <c r="J5" s="189" t="s">
        <v>118</v>
      </c>
      <c r="K5" s="189" t="s">
        <v>116</v>
      </c>
      <c r="L5" s="189" t="s">
        <v>119</v>
      </c>
      <c r="M5" s="189" t="s">
        <v>117</v>
      </c>
      <c r="N5" s="189" t="s">
        <v>115</v>
      </c>
      <c r="O5" s="189" t="s">
        <v>138</v>
      </c>
      <c r="P5" s="189" t="s">
        <v>167</v>
      </c>
      <c r="Q5" s="189" t="s">
        <v>126</v>
      </c>
      <c r="R5" s="189" t="s">
        <v>159</v>
      </c>
      <c r="S5" s="189" t="s">
        <v>353</v>
      </c>
      <c r="T5" s="189" t="s">
        <v>354</v>
      </c>
      <c r="U5" s="189" t="s">
        <v>355</v>
      </c>
      <c r="V5" s="189" t="s">
        <v>356</v>
      </c>
      <c r="W5" s="189" t="s">
        <v>357</v>
      </c>
      <c r="X5" s="189" t="s">
        <v>358</v>
      </c>
      <c r="Y5" s="189" t="s">
        <v>359</v>
      </c>
      <c r="Z5" s="189" t="s">
        <v>360</v>
      </c>
      <c r="AA5" s="189" t="s">
        <v>361</v>
      </c>
      <c r="AB5" s="189" t="s">
        <v>362</v>
      </c>
      <c r="AC5" s="189" t="s">
        <v>363</v>
      </c>
      <c r="AD5" s="189" t="s">
        <v>352</v>
      </c>
      <c r="AE5" s="189" t="s">
        <v>351</v>
      </c>
      <c r="AF5" s="189" t="s">
        <v>350</v>
      </c>
      <c r="AG5" s="189" t="s">
        <v>349</v>
      </c>
      <c r="AH5" s="189" t="s">
        <v>348</v>
      </c>
      <c r="AI5" s="189" t="s">
        <v>347</v>
      </c>
      <c r="AJ5" s="189" t="s">
        <v>346</v>
      </c>
      <c r="AK5" s="189" t="s">
        <v>345</v>
      </c>
      <c r="AL5" s="189" t="s">
        <v>344</v>
      </c>
      <c r="AM5" s="190" t="s">
        <v>366</v>
      </c>
      <c r="AN5" s="190" t="s">
        <v>367</v>
      </c>
    </row>
    <row r="6" spans="1:40" ht="15" thickBot="1">
      <c r="I6" s="192">
        <v>37000</v>
      </c>
      <c r="J6" s="124">
        <v>6.7263933869869641</v>
      </c>
      <c r="K6" s="124">
        <v>5.5405396954869186</v>
      </c>
      <c r="L6" s="124">
        <v>75.938881202826707</v>
      </c>
      <c r="M6" s="124">
        <v>0.23822074879942609</v>
      </c>
      <c r="N6" s="124">
        <v>17.860201684172452</v>
      </c>
      <c r="O6" s="124">
        <v>12.510639873490012</v>
      </c>
      <c r="P6" s="124">
        <v>62.965856555677902</v>
      </c>
      <c r="Q6" s="124">
        <v>3.2353467089980121</v>
      </c>
      <c r="R6" s="124">
        <v>32.066989180935735</v>
      </c>
      <c r="S6" s="124">
        <v>21.565371116415619</v>
      </c>
      <c r="T6" s="124">
        <v>25.917303519524651</v>
      </c>
      <c r="U6" s="124">
        <v>31.151835946220384</v>
      </c>
      <c r="V6" s="124">
        <v>37.436755206117141</v>
      </c>
      <c r="W6" s="124">
        <v>44.208856463193612</v>
      </c>
      <c r="X6" s="124">
        <v>52.010053857195985</v>
      </c>
      <c r="Y6" s="124">
        <v>60.550878982632085</v>
      </c>
      <c r="Z6" s="124">
        <v>69.501706470705187</v>
      </c>
      <c r="AA6" s="124">
        <v>79.035858962084745</v>
      </c>
      <c r="AB6" s="124">
        <v>89.281692497040467</v>
      </c>
      <c r="AC6" s="124">
        <v>100.03167371986092</v>
      </c>
      <c r="AD6" s="124">
        <v>14.921290885675905</v>
      </c>
      <c r="AE6" s="124">
        <v>12.344857565138515</v>
      </c>
      <c r="AF6" s="124">
        <v>9.9770264871883025</v>
      </c>
      <c r="AG6" s="124">
        <v>8.184330957099073</v>
      </c>
      <c r="AH6" s="124">
        <v>6.5620962066942834</v>
      </c>
      <c r="AI6" s="124">
        <v>5.3828463356446621</v>
      </c>
      <c r="AJ6" s="124">
        <v>4.4812330995785929</v>
      </c>
      <c r="AK6" s="124">
        <v>3.6976538379658326</v>
      </c>
      <c r="AL6" s="124">
        <v>2.8977221385781675</v>
      </c>
      <c r="AM6" s="124">
        <v>2.3740167016102602</v>
      </c>
      <c r="AN6" s="124">
        <v>1.9077372967387021</v>
      </c>
    </row>
    <row r="7" spans="1:40" ht="14.4" customHeight="1" thickBot="1">
      <c r="I7" s="192">
        <v>37100</v>
      </c>
      <c r="J7" s="124">
        <v>6.4252547520342791</v>
      </c>
      <c r="K7" s="124">
        <v>5.2892665660618965</v>
      </c>
      <c r="L7" s="124">
        <v>74.066509856127311</v>
      </c>
      <c r="M7" s="124">
        <v>0.22146154764971848</v>
      </c>
      <c r="N7" s="124">
        <v>17.05681989488675</v>
      </c>
      <c r="O7" s="124">
        <v>11.830557498650778</v>
      </c>
      <c r="P7" s="124">
        <v>60.852114922286844</v>
      </c>
      <c r="Q7" s="124">
        <v>3.0659503184726935</v>
      </c>
      <c r="R7" s="124">
        <v>30.545229641590783</v>
      </c>
      <c r="S7" s="124">
        <v>20.569472409327808</v>
      </c>
      <c r="T7" s="124">
        <v>24.777615276905642</v>
      </c>
      <c r="U7" s="124">
        <v>29.710368216135191</v>
      </c>
      <c r="V7" s="124">
        <v>35.849742099827616</v>
      </c>
      <c r="W7" s="124">
        <v>42.414395934940245</v>
      </c>
      <c r="X7" s="124">
        <v>49.974492326638497</v>
      </c>
      <c r="Y7" s="124">
        <v>58.369765471702664</v>
      </c>
      <c r="Z7" s="124">
        <v>67.224364661468897</v>
      </c>
      <c r="AA7" s="124">
        <v>76.580260700050047</v>
      </c>
      <c r="AB7" s="124">
        <v>86.666885796489396</v>
      </c>
      <c r="AC7" s="124">
        <v>97.300226958783441</v>
      </c>
      <c r="AD7" s="124">
        <v>14.279450690518765</v>
      </c>
      <c r="AE7" s="124">
        <v>11.674057329338309</v>
      </c>
      <c r="AF7" s="124">
        <v>9.5197421417369696</v>
      </c>
      <c r="AG7" s="124">
        <v>7.7313480635729377</v>
      </c>
      <c r="AH7" s="124">
        <v>6.2435697075467385</v>
      </c>
      <c r="AI7" s="124">
        <v>5.1355283319706384</v>
      </c>
      <c r="AJ7" s="124">
        <v>4.2777389552691156</v>
      </c>
      <c r="AK7" s="124">
        <v>3.5176184933543944</v>
      </c>
      <c r="AL7" s="124">
        <v>2.7560965117351963</v>
      </c>
      <c r="AM7" s="124">
        <v>2.2501410748362001</v>
      </c>
      <c r="AN7" s="124">
        <v>1.8040912132807025</v>
      </c>
    </row>
    <row r="8" spans="1:40" ht="15" thickBot="1">
      <c r="I8" s="192">
        <v>37200</v>
      </c>
      <c r="J8" s="124">
        <v>6.1464611317957853</v>
      </c>
      <c r="K8" s="124">
        <v>5.0603135294806236</v>
      </c>
      <c r="L8" s="124">
        <v>72.210903739860115</v>
      </c>
      <c r="M8" s="124">
        <v>0.20575376397805567</v>
      </c>
      <c r="N8" s="124">
        <v>16.30246158742473</v>
      </c>
      <c r="O8" s="124">
        <v>11.182280798780464</v>
      </c>
      <c r="P8" s="124">
        <v>58.756543367658743</v>
      </c>
      <c r="Q8" s="124">
        <v>2.9199575192116081</v>
      </c>
      <c r="R8" s="124">
        <v>29.12948458608507</v>
      </c>
      <c r="S8" s="124">
        <v>19.617956911645599</v>
      </c>
      <c r="T8" s="124">
        <v>23.672870707750526</v>
      </c>
      <c r="U8" s="124">
        <v>28.362658736104521</v>
      </c>
      <c r="V8" s="124">
        <v>34.25634846585119</v>
      </c>
      <c r="W8" s="124">
        <v>40.690126700235609</v>
      </c>
      <c r="X8" s="124">
        <v>47.992556741313379</v>
      </c>
      <c r="Y8" s="124">
        <v>56.215201406832392</v>
      </c>
      <c r="Z8" s="124">
        <v>64.97673498057209</v>
      </c>
      <c r="AA8" s="124">
        <v>74.17396030783631</v>
      </c>
      <c r="AB8" s="124">
        <v>84.084504101550863</v>
      </c>
      <c r="AC8" s="124">
        <v>94.598729070621005</v>
      </c>
      <c r="AD8" s="124">
        <v>13.651847793889306</v>
      </c>
      <c r="AE8" s="124">
        <v>11.043753362856638</v>
      </c>
      <c r="AF8" s="124">
        <v>9.0818174644341028</v>
      </c>
      <c r="AG8" s="124">
        <v>7.3043990824760918</v>
      </c>
      <c r="AH8" s="124">
        <v>5.9436725815011453</v>
      </c>
      <c r="AI8" s="124">
        <v>4.9064062983362735</v>
      </c>
      <c r="AJ8" s="124">
        <v>4.0783297364062889</v>
      </c>
      <c r="AK8" s="124">
        <v>3.2766835770757874</v>
      </c>
      <c r="AL8" s="124">
        <v>2.6216828415367543</v>
      </c>
      <c r="AM8" s="124">
        <v>2.1304803832593722</v>
      </c>
      <c r="AN8" s="124">
        <v>1.7052325971269697</v>
      </c>
    </row>
    <row r="9" spans="1:40" ht="15" thickBot="1">
      <c r="I9" s="192">
        <v>37300</v>
      </c>
      <c r="J9" s="124">
        <v>5.8831386682571054</v>
      </c>
      <c r="K9" s="124">
        <v>4.8429109633044058</v>
      </c>
      <c r="L9" s="124">
        <v>70.376123066491914</v>
      </c>
      <c r="M9" s="124">
        <v>0.19104096837962919</v>
      </c>
      <c r="N9" s="124">
        <v>15.593158914922485</v>
      </c>
      <c r="O9" s="124">
        <v>10.598861139045351</v>
      </c>
      <c r="P9" s="124">
        <v>56.68006111133397</v>
      </c>
      <c r="Q9" s="124">
        <v>2.7811640350524049</v>
      </c>
      <c r="R9" s="124">
        <v>27.799270917104444</v>
      </c>
      <c r="S9" s="124">
        <v>18.714175587122028</v>
      </c>
      <c r="T9" s="124">
        <v>22.601341297034899</v>
      </c>
      <c r="U9" s="124">
        <v>27.104175984734219</v>
      </c>
      <c r="V9" s="124">
        <v>32.676191864462496</v>
      </c>
      <c r="W9" s="124">
        <v>39.038831673949545</v>
      </c>
      <c r="X9" s="124">
        <v>46.069267508417397</v>
      </c>
      <c r="Y9" s="124">
        <v>54.092407668483276</v>
      </c>
      <c r="Z9" s="124">
        <v>62.753083561020723</v>
      </c>
      <c r="AA9" s="124">
        <v>71.816347975683556</v>
      </c>
      <c r="AB9" s="124">
        <v>81.538993003866764</v>
      </c>
      <c r="AC9" s="124">
        <v>91.925979059470535</v>
      </c>
      <c r="AD9" s="124">
        <v>13.011996046498698</v>
      </c>
      <c r="AE9" s="124">
        <v>10.47908619754338</v>
      </c>
      <c r="AF9" s="124">
        <v>8.6390149856034064</v>
      </c>
      <c r="AG9" s="124">
        <v>6.9137100102409015</v>
      </c>
      <c r="AH9" s="124">
        <v>5.6547098349912597</v>
      </c>
      <c r="AI9" s="124">
        <v>4.6895101199559859</v>
      </c>
      <c r="AJ9" s="124">
        <v>3.8845896055596603</v>
      </c>
      <c r="AK9" s="124">
        <v>3.0623613654152351</v>
      </c>
      <c r="AL9" s="124">
        <v>2.4946835209657694</v>
      </c>
      <c r="AM9" s="124">
        <v>2.0164700047525366</v>
      </c>
      <c r="AN9" s="124">
        <v>1.6109879170938162</v>
      </c>
    </row>
    <row r="10" spans="1:40" ht="14.4" customHeight="1" thickBot="1">
      <c r="I10" s="192">
        <v>37400</v>
      </c>
      <c r="J10" s="124">
        <v>5.6326223496052803</v>
      </c>
      <c r="K10" s="124">
        <v>4.6264810512387786</v>
      </c>
      <c r="L10" s="124">
        <v>68.568848324815505</v>
      </c>
      <c r="M10" s="124">
        <v>0.17726910758318509</v>
      </c>
      <c r="N10" s="124">
        <v>14.921290885675905</v>
      </c>
      <c r="O10" s="124">
        <v>10.083514624194517</v>
      </c>
      <c r="P10" s="124">
        <v>54.628144861008039</v>
      </c>
      <c r="Q10" s="124">
        <v>2.6497939168224285</v>
      </c>
      <c r="R10" s="124">
        <v>26.52639194285608</v>
      </c>
      <c r="S10" s="124">
        <v>17.860201684172452</v>
      </c>
      <c r="T10" s="124">
        <v>21.565371116415619</v>
      </c>
      <c r="U10" s="124">
        <v>25.917303519524651</v>
      </c>
      <c r="V10" s="124">
        <v>31.151835946220384</v>
      </c>
      <c r="W10" s="124">
        <v>37.436755206117141</v>
      </c>
      <c r="X10" s="124">
        <v>44.208856463193612</v>
      </c>
      <c r="Y10" s="124">
        <v>52.010053857195985</v>
      </c>
      <c r="Z10" s="124">
        <v>60.550878982632085</v>
      </c>
      <c r="AA10" s="124">
        <v>69.501706470705187</v>
      </c>
      <c r="AB10" s="124">
        <v>79.035858962084745</v>
      </c>
      <c r="AC10" s="124">
        <v>89.281692497040467</v>
      </c>
      <c r="AD10" s="124">
        <v>12.344857565138515</v>
      </c>
      <c r="AE10" s="124">
        <v>9.9770264871883025</v>
      </c>
      <c r="AF10" s="124">
        <v>8.184330957099073</v>
      </c>
      <c r="AG10" s="124">
        <v>6.5620962066942834</v>
      </c>
      <c r="AH10" s="124">
        <v>5.3828463356446621</v>
      </c>
      <c r="AI10" s="124">
        <v>4.4812330995785929</v>
      </c>
      <c r="AJ10" s="124">
        <v>3.6976538379658326</v>
      </c>
      <c r="AK10" s="124">
        <v>2.8977221385781675</v>
      </c>
      <c r="AL10" s="124">
        <v>2.3740167016102602</v>
      </c>
      <c r="AM10" s="124">
        <v>1.9077372967387021</v>
      </c>
      <c r="AN10" s="124">
        <v>1.5211875825348022</v>
      </c>
    </row>
    <row r="11" spans="1:40" ht="15" thickBot="1">
      <c r="I11" s="192">
        <v>37500</v>
      </c>
      <c r="J11" s="124">
        <v>5.390868975692527</v>
      </c>
      <c r="K11" s="124">
        <v>4.3991353552862389</v>
      </c>
      <c r="L11" s="124">
        <v>66.793941295903679</v>
      </c>
      <c r="M11" s="124">
        <v>0.16438644487735998</v>
      </c>
      <c r="N11" s="124">
        <v>14.279450690518765</v>
      </c>
      <c r="O11" s="124">
        <v>9.6170757669648133</v>
      </c>
      <c r="P11" s="124">
        <v>52.606039644772821</v>
      </c>
      <c r="Q11" s="124">
        <v>2.5247517747936943</v>
      </c>
      <c r="R11" s="124">
        <v>25.296548035485117</v>
      </c>
      <c r="S11" s="124">
        <v>17.05681989488675</v>
      </c>
      <c r="T11" s="124">
        <v>20.569472409327808</v>
      </c>
      <c r="U11" s="124">
        <v>24.777615276905642</v>
      </c>
      <c r="V11" s="124">
        <v>29.710368216135191</v>
      </c>
      <c r="W11" s="124">
        <v>35.849742099827616</v>
      </c>
      <c r="X11" s="124">
        <v>42.414395934940245</v>
      </c>
      <c r="Y11" s="124">
        <v>49.974492326638497</v>
      </c>
      <c r="Z11" s="124">
        <v>58.369765471702664</v>
      </c>
      <c r="AA11" s="124">
        <v>67.224364661468897</v>
      </c>
      <c r="AB11" s="124">
        <v>76.580260700050047</v>
      </c>
      <c r="AC11" s="124">
        <v>86.666885796489396</v>
      </c>
      <c r="AD11" s="124">
        <v>11.674057329338309</v>
      </c>
      <c r="AE11" s="124">
        <v>9.5197421417369696</v>
      </c>
      <c r="AF11" s="124">
        <v>7.7313480635729377</v>
      </c>
      <c r="AG11" s="124">
        <v>6.2435697075467385</v>
      </c>
      <c r="AH11" s="124">
        <v>5.1355283319706384</v>
      </c>
      <c r="AI11" s="124">
        <v>4.2777389552691156</v>
      </c>
      <c r="AJ11" s="124">
        <v>3.5176184933543944</v>
      </c>
      <c r="AK11" s="124">
        <v>2.7560965117351963</v>
      </c>
      <c r="AL11" s="124">
        <v>2.2501410748362001</v>
      </c>
      <c r="AM11" s="124">
        <v>1.8040912132807025</v>
      </c>
      <c r="AN11" s="124">
        <v>1.4356659524585855</v>
      </c>
    </row>
    <row r="12" spans="1:40" ht="15" thickBot="1">
      <c r="I12" s="192">
        <v>37600</v>
      </c>
      <c r="J12" s="124">
        <v>5.1565212440077115</v>
      </c>
      <c r="K12" s="124">
        <v>4.1636232041920005</v>
      </c>
      <c r="L12" s="124">
        <v>65.052102840920014</v>
      </c>
      <c r="M12" s="124">
        <v>0.15234349971337965</v>
      </c>
      <c r="N12" s="124">
        <v>13.651847793889306</v>
      </c>
      <c r="O12" s="124">
        <v>9.1716558890208439</v>
      </c>
      <c r="P12" s="124">
        <v>50.622403743080767</v>
      </c>
      <c r="Q12" s="124">
        <v>2.3962435941952935</v>
      </c>
      <c r="R12" s="124">
        <v>24.107404833102258</v>
      </c>
      <c r="S12" s="124">
        <v>16.30246158742473</v>
      </c>
      <c r="T12" s="124">
        <v>19.617956911645599</v>
      </c>
      <c r="U12" s="124">
        <v>23.672870707750526</v>
      </c>
      <c r="V12" s="124">
        <v>28.362658736104521</v>
      </c>
      <c r="W12" s="124">
        <v>34.25634846585119</v>
      </c>
      <c r="X12" s="124">
        <v>40.690126700235609</v>
      </c>
      <c r="Y12" s="124">
        <v>47.992556741313379</v>
      </c>
      <c r="Z12" s="124">
        <v>56.215201406832392</v>
      </c>
      <c r="AA12" s="124">
        <v>64.97673498057209</v>
      </c>
      <c r="AB12" s="124">
        <v>74.17396030783631</v>
      </c>
      <c r="AC12" s="124">
        <v>84.084504101550863</v>
      </c>
      <c r="AD12" s="124">
        <v>11.043753362856638</v>
      </c>
      <c r="AE12" s="124">
        <v>9.0818174644341028</v>
      </c>
      <c r="AF12" s="124">
        <v>7.3043990824760918</v>
      </c>
      <c r="AG12" s="124">
        <v>5.9436725815011453</v>
      </c>
      <c r="AH12" s="124">
        <v>4.9064062983362735</v>
      </c>
      <c r="AI12" s="124">
        <v>4.0783297364062889</v>
      </c>
      <c r="AJ12" s="124">
        <v>3.2766835770757874</v>
      </c>
      <c r="AK12" s="124">
        <v>2.6216828415367543</v>
      </c>
      <c r="AL12" s="124">
        <v>2.1304803832593722</v>
      </c>
      <c r="AM12" s="124">
        <v>1.7052325971269697</v>
      </c>
      <c r="AN12" s="124">
        <v>1.3542613408107673</v>
      </c>
    </row>
    <row r="13" spans="1:40" ht="14.4" customHeight="1" thickBot="1">
      <c r="I13" s="192">
        <v>37700</v>
      </c>
      <c r="J13" s="124">
        <v>4.9301961533592067</v>
      </c>
      <c r="K13" s="124">
        <v>3.9354883672020904</v>
      </c>
      <c r="L13" s="124">
        <v>63.340217905044504</v>
      </c>
      <c r="M13" s="124">
        <v>0.14109298663222533</v>
      </c>
      <c r="N13" s="124">
        <v>13.011996046498698</v>
      </c>
      <c r="O13" s="124">
        <v>8.721584743806778</v>
      </c>
      <c r="P13" s="124">
        <v>48.683734391747308</v>
      </c>
      <c r="Q13" s="124">
        <v>2.2719023224575943</v>
      </c>
      <c r="R13" s="124">
        <v>22.961210086520751</v>
      </c>
      <c r="S13" s="124">
        <v>15.593158914922485</v>
      </c>
      <c r="T13" s="124">
        <v>18.714175587122028</v>
      </c>
      <c r="U13" s="124">
        <v>22.601341297034899</v>
      </c>
      <c r="V13" s="124">
        <v>27.104175984734219</v>
      </c>
      <c r="W13" s="124">
        <v>32.676191864462496</v>
      </c>
      <c r="X13" s="124">
        <v>39.038831673949545</v>
      </c>
      <c r="Y13" s="124">
        <v>46.069267508417397</v>
      </c>
      <c r="Z13" s="124">
        <v>54.092407668483276</v>
      </c>
      <c r="AA13" s="124">
        <v>62.753083561020723</v>
      </c>
      <c r="AB13" s="124">
        <v>71.816347975683556</v>
      </c>
      <c r="AC13" s="124">
        <v>81.538993003866764</v>
      </c>
      <c r="AD13" s="124">
        <v>10.47908619754338</v>
      </c>
      <c r="AE13" s="124">
        <v>8.6390149856034064</v>
      </c>
      <c r="AF13" s="124">
        <v>6.9137100102409015</v>
      </c>
      <c r="AG13" s="124">
        <v>5.6547098349912597</v>
      </c>
      <c r="AH13" s="124">
        <v>4.6895101199559859</v>
      </c>
      <c r="AI13" s="124">
        <v>3.8845896055596603</v>
      </c>
      <c r="AJ13" s="124">
        <v>3.0623613654152351</v>
      </c>
      <c r="AK13" s="124">
        <v>2.4946835209657694</v>
      </c>
      <c r="AL13" s="124">
        <v>2.0164700047525366</v>
      </c>
      <c r="AM13" s="124">
        <v>1.6109879170938162</v>
      </c>
      <c r="AN13" s="124">
        <v>1.2768160179086763</v>
      </c>
    </row>
    <row r="14" spans="1:40" ht="15" thickBot="1">
      <c r="D14" s="49"/>
      <c r="E14" s="49"/>
      <c r="I14" s="192">
        <v>37800</v>
      </c>
      <c r="J14" s="124">
        <v>4.7121084928987287</v>
      </c>
      <c r="K14" s="124">
        <v>3.7235016282156117</v>
      </c>
      <c r="L14" s="124">
        <v>61.654011111810163</v>
      </c>
      <c r="M14" s="124">
        <v>0.13058975366203457</v>
      </c>
      <c r="N14" s="124">
        <v>12.344857565138515</v>
      </c>
      <c r="O14" s="124">
        <v>8.2596119816120321</v>
      </c>
      <c r="P14" s="124">
        <v>46.797986005186573</v>
      </c>
      <c r="Q14" s="124">
        <v>2.1532159663482049</v>
      </c>
      <c r="R14" s="124">
        <v>21.862599570962065</v>
      </c>
      <c r="S14" s="124">
        <v>14.921290885675905</v>
      </c>
      <c r="T14" s="124">
        <v>17.860201684172452</v>
      </c>
      <c r="U14" s="124">
        <v>21.565371116415619</v>
      </c>
      <c r="V14" s="124">
        <v>25.917303519524651</v>
      </c>
      <c r="W14" s="124">
        <v>31.151835946220384</v>
      </c>
      <c r="X14" s="124">
        <v>37.436755206117141</v>
      </c>
      <c r="Y14" s="124">
        <v>44.208856463193612</v>
      </c>
      <c r="Z14" s="124">
        <v>52.010053857195985</v>
      </c>
      <c r="AA14" s="124">
        <v>60.550878982632085</v>
      </c>
      <c r="AB14" s="124">
        <v>69.501706470705187</v>
      </c>
      <c r="AC14" s="124">
        <v>79.035858962084745</v>
      </c>
      <c r="AD14" s="124">
        <v>9.9770264871883025</v>
      </c>
      <c r="AE14" s="124">
        <v>8.184330957099073</v>
      </c>
      <c r="AF14" s="124">
        <v>6.5620962066942834</v>
      </c>
      <c r="AG14" s="124">
        <v>5.3828463356446621</v>
      </c>
      <c r="AH14" s="124">
        <v>4.4812330995785929</v>
      </c>
      <c r="AI14" s="124">
        <v>3.6976538379658326</v>
      </c>
      <c r="AJ14" s="124">
        <v>2.8977221385781675</v>
      </c>
      <c r="AK14" s="124">
        <v>2.3740167016102602</v>
      </c>
      <c r="AL14" s="124">
        <v>1.9077372967387021</v>
      </c>
      <c r="AM14" s="124">
        <v>1.5211875825348022</v>
      </c>
      <c r="AN14" s="124">
        <v>1.2031762080288986</v>
      </c>
    </row>
    <row r="15" spans="1:40" ht="15" thickBot="1">
      <c r="A15" s="24"/>
      <c r="D15" s="49"/>
      <c r="E15" s="49"/>
      <c r="I15" s="192">
        <v>37900</v>
      </c>
      <c r="J15" s="124">
        <v>4.4989105807659504</v>
      </c>
      <c r="K15" s="124">
        <v>3.5323691295149411</v>
      </c>
      <c r="L15" s="124">
        <v>59.986668269971346</v>
      </c>
      <c r="M15" s="124">
        <v>0.1207907203286436</v>
      </c>
      <c r="N15" s="124">
        <v>11.674057329338309</v>
      </c>
      <c r="O15" s="124">
        <v>7.7993910065688041</v>
      </c>
      <c r="P15" s="124">
        <v>44.970795110322264</v>
      </c>
      <c r="Q15" s="124">
        <v>2.0398165185798893</v>
      </c>
      <c r="R15" s="124">
        <v>20.815964555330872</v>
      </c>
      <c r="S15" s="124">
        <v>14.279450690518765</v>
      </c>
      <c r="T15" s="124">
        <v>17.05681989488675</v>
      </c>
      <c r="U15" s="124">
        <v>20.569472409327808</v>
      </c>
      <c r="V15" s="124">
        <v>24.777615276905642</v>
      </c>
      <c r="W15" s="124">
        <v>29.710368216135191</v>
      </c>
      <c r="X15" s="124">
        <v>35.849742099827616</v>
      </c>
      <c r="Y15" s="124">
        <v>42.414395934940245</v>
      </c>
      <c r="Z15" s="124">
        <v>49.974492326638497</v>
      </c>
      <c r="AA15" s="124">
        <v>58.369765471702664</v>
      </c>
      <c r="AB15" s="124">
        <v>67.224364661468897</v>
      </c>
      <c r="AC15" s="124">
        <v>76.580260700050047</v>
      </c>
      <c r="AD15" s="124">
        <v>9.5197421417369696</v>
      </c>
      <c r="AE15" s="124">
        <v>7.7313480635729377</v>
      </c>
      <c r="AF15" s="124">
        <v>6.2435697075467385</v>
      </c>
      <c r="AG15" s="124">
        <v>5.1355283319706384</v>
      </c>
      <c r="AH15" s="124">
        <v>4.2777389552691156</v>
      </c>
      <c r="AI15" s="124">
        <v>3.5176184933543944</v>
      </c>
      <c r="AJ15" s="124">
        <v>2.7560965117351963</v>
      </c>
      <c r="AK15" s="124">
        <v>2.2501410748362001</v>
      </c>
      <c r="AL15" s="124">
        <v>1.8040912132807025</v>
      </c>
      <c r="AM15" s="124">
        <v>1.4356659524585855</v>
      </c>
      <c r="AN15" s="124">
        <v>1.1331920831583047</v>
      </c>
    </row>
    <row r="16" spans="1:40" ht="15" thickBot="1">
      <c r="D16" s="49"/>
      <c r="E16" s="49"/>
      <c r="I16" s="192">
        <v>38000</v>
      </c>
      <c r="J16" s="124">
        <v>4.2881452528746618</v>
      </c>
      <c r="K16" s="124">
        <v>3.3608150701439952</v>
      </c>
      <c r="L16" s="124">
        <v>58.330871295145698</v>
      </c>
      <c r="M16" s="124">
        <v>0.11165481541882599</v>
      </c>
      <c r="N16" s="124">
        <v>11.043753362856638</v>
      </c>
      <c r="O16" s="124">
        <v>7.3661111683820266</v>
      </c>
      <c r="P16" s="124">
        <v>43.206683982370173</v>
      </c>
      <c r="Q16" s="124">
        <v>1.9315218828670977</v>
      </c>
      <c r="R16" s="124">
        <v>19.824573905590118</v>
      </c>
      <c r="S16" s="124">
        <v>13.651847793889306</v>
      </c>
      <c r="T16" s="124">
        <v>16.30246158742473</v>
      </c>
      <c r="U16" s="124">
        <v>19.617956911645599</v>
      </c>
      <c r="V16" s="124">
        <v>23.672870707750526</v>
      </c>
      <c r="W16" s="124">
        <v>28.362658736104521</v>
      </c>
      <c r="X16" s="124">
        <v>34.25634846585119</v>
      </c>
      <c r="Y16" s="124">
        <v>40.690126700235609</v>
      </c>
      <c r="Z16" s="124">
        <v>47.992556741313379</v>
      </c>
      <c r="AA16" s="124">
        <v>56.215201406832392</v>
      </c>
      <c r="AB16" s="124">
        <v>64.97673498057209</v>
      </c>
      <c r="AC16" s="124">
        <v>74.17396030783631</v>
      </c>
      <c r="AD16" s="124">
        <v>9.0818174644341028</v>
      </c>
      <c r="AE16" s="124">
        <v>7.3043990824760918</v>
      </c>
      <c r="AF16" s="124">
        <v>5.9436725815011453</v>
      </c>
      <c r="AG16" s="124">
        <v>4.9064062983362735</v>
      </c>
      <c r="AH16" s="124">
        <v>4.0783297364062889</v>
      </c>
      <c r="AI16" s="124">
        <v>3.2766835770757874</v>
      </c>
      <c r="AJ16" s="124">
        <v>2.6216828415367543</v>
      </c>
      <c r="AK16" s="124">
        <v>2.1304803832593722</v>
      </c>
      <c r="AL16" s="124">
        <v>1.7052325971269697</v>
      </c>
      <c r="AM16" s="124">
        <v>1.3542613408107673</v>
      </c>
      <c r="AN16" s="124">
        <v>1.0667177529302816</v>
      </c>
    </row>
    <row r="17" spans="1:40" ht="15" thickBot="1">
      <c r="D17" s="49"/>
      <c r="I17" s="192">
        <v>38100</v>
      </c>
      <c r="J17" s="124">
        <v>4.0816901756869353</v>
      </c>
      <c r="K17" s="124">
        <v>3.2010313647287227</v>
      </c>
      <c r="L17" s="124">
        <v>56.686803024024833</v>
      </c>
      <c r="M17" s="124">
        <v>0.10314291463197392</v>
      </c>
      <c r="N17" s="124">
        <v>10.47908619754338</v>
      </c>
      <c r="O17" s="124">
        <v>6.9699794197091105</v>
      </c>
      <c r="P17" s="124">
        <v>41.508564323577161</v>
      </c>
      <c r="Q17" s="124">
        <v>1.8280383652683161</v>
      </c>
      <c r="R17" s="124">
        <v>18.890292833782301</v>
      </c>
      <c r="S17" s="124">
        <v>13.011996046498698</v>
      </c>
      <c r="T17" s="124">
        <v>15.593158914922485</v>
      </c>
      <c r="U17" s="124">
        <v>18.714175587122028</v>
      </c>
      <c r="V17" s="124">
        <v>22.601341297034899</v>
      </c>
      <c r="W17" s="124">
        <v>27.104175984734219</v>
      </c>
      <c r="X17" s="124">
        <v>32.676191864462496</v>
      </c>
      <c r="Y17" s="124">
        <v>39.038831673949545</v>
      </c>
      <c r="Z17" s="124">
        <v>46.069267508417397</v>
      </c>
      <c r="AA17" s="124">
        <v>54.092407668483276</v>
      </c>
      <c r="AB17" s="124">
        <v>62.753083561020723</v>
      </c>
      <c r="AC17" s="124">
        <v>71.816347975683556</v>
      </c>
      <c r="AD17" s="124">
        <v>8.6390149856034064</v>
      </c>
      <c r="AE17" s="124">
        <v>6.9137100102409015</v>
      </c>
      <c r="AF17" s="124">
        <v>5.6547098349912597</v>
      </c>
      <c r="AG17" s="124">
        <v>4.6895101199559859</v>
      </c>
      <c r="AH17" s="124">
        <v>3.8845896055596603</v>
      </c>
      <c r="AI17" s="124">
        <v>3.0623613654152351</v>
      </c>
      <c r="AJ17" s="124">
        <v>2.4946835209657694</v>
      </c>
      <c r="AK17" s="124">
        <v>2.0164700047525366</v>
      </c>
      <c r="AL17" s="124">
        <v>1.6109879170938162</v>
      </c>
      <c r="AM17" s="124">
        <v>1.2768160179086763</v>
      </c>
      <c r="AN17" s="124">
        <v>1.0036112507787831</v>
      </c>
    </row>
    <row r="18" spans="1:40" ht="15" thickBot="1">
      <c r="D18" s="49"/>
      <c r="I18" s="192">
        <v>38200</v>
      </c>
      <c r="J18" s="124">
        <v>3.8815539782810173</v>
      </c>
      <c r="K18" s="124">
        <v>3.0439640785723321</v>
      </c>
      <c r="L18" s="124">
        <v>55.060584917253991</v>
      </c>
      <c r="M18" s="124">
        <v>9.5217778251739812E-2</v>
      </c>
      <c r="N18" s="124">
        <v>9.9770264871883025</v>
      </c>
      <c r="O18" s="124">
        <v>6.6136477425456324</v>
      </c>
      <c r="P18" s="124">
        <v>39.879363132154737</v>
      </c>
      <c r="Q18" s="124">
        <v>1.7292008390721327</v>
      </c>
      <c r="R18" s="124">
        <v>18.013609740909004</v>
      </c>
      <c r="S18" s="124">
        <v>12.344857565138515</v>
      </c>
      <c r="T18" s="124">
        <v>14.921290885675905</v>
      </c>
      <c r="U18" s="124">
        <v>17.860201684172452</v>
      </c>
      <c r="V18" s="124">
        <v>21.565371116415619</v>
      </c>
      <c r="W18" s="124">
        <v>25.917303519524651</v>
      </c>
      <c r="X18" s="124">
        <v>31.151835946220384</v>
      </c>
      <c r="Y18" s="124">
        <v>37.436755206117141</v>
      </c>
      <c r="Z18" s="124">
        <v>44.208856463193612</v>
      </c>
      <c r="AA18" s="124">
        <v>52.010053857195985</v>
      </c>
      <c r="AB18" s="124">
        <v>60.550878982632085</v>
      </c>
      <c r="AC18" s="124">
        <v>69.501706470705187</v>
      </c>
      <c r="AD18" s="124">
        <v>8.184330957099073</v>
      </c>
      <c r="AE18" s="124">
        <v>6.5620962066942834</v>
      </c>
      <c r="AF18" s="124">
        <v>5.3828463356446621</v>
      </c>
      <c r="AG18" s="124">
        <v>4.4812330995785929</v>
      </c>
      <c r="AH18" s="124">
        <v>3.6976538379658326</v>
      </c>
      <c r="AI18" s="124">
        <v>2.8977221385781675</v>
      </c>
      <c r="AJ18" s="124">
        <v>2.3740167016102602</v>
      </c>
      <c r="AK18" s="124">
        <v>1.9077372967387021</v>
      </c>
      <c r="AL18" s="124">
        <v>1.5211875825348022</v>
      </c>
      <c r="AM18" s="124">
        <v>1.2031762080288986</v>
      </c>
      <c r="AN18" s="124">
        <v>0.94373451635360628</v>
      </c>
    </row>
    <row r="19" spans="1:40" ht="15" thickBot="1">
      <c r="D19" s="49"/>
      <c r="I19" s="192">
        <v>38300</v>
      </c>
      <c r="J19" s="124">
        <v>3.6893549898474016</v>
      </c>
      <c r="K19" s="124">
        <v>2.8912888072263878</v>
      </c>
      <c r="L19" s="124">
        <v>53.465791674482816</v>
      </c>
      <c r="M19" s="124">
        <v>8.7843988964540931E-2</v>
      </c>
      <c r="N19" s="124">
        <v>9.5197421417369696</v>
      </c>
      <c r="O19" s="124">
        <v>6.2909617593381162</v>
      </c>
      <c r="P19" s="124">
        <v>38.311190596441072</v>
      </c>
      <c r="Q19" s="124">
        <v>1.6348478079864619</v>
      </c>
      <c r="R19" s="124">
        <v>17.192495695789162</v>
      </c>
      <c r="S19" s="124">
        <v>11.674057329338309</v>
      </c>
      <c r="T19" s="124">
        <v>14.279450690518765</v>
      </c>
      <c r="U19" s="124">
        <v>17.05681989488675</v>
      </c>
      <c r="V19" s="124">
        <v>20.569472409327808</v>
      </c>
      <c r="W19" s="124">
        <v>24.777615276905642</v>
      </c>
      <c r="X19" s="124">
        <v>29.710368216135191</v>
      </c>
      <c r="Y19" s="124">
        <v>35.849742099827616</v>
      </c>
      <c r="Z19" s="124">
        <v>42.414395934940245</v>
      </c>
      <c r="AA19" s="124">
        <v>49.974492326638497</v>
      </c>
      <c r="AB19" s="124">
        <v>58.369765471702664</v>
      </c>
      <c r="AC19" s="124">
        <v>67.224364661468897</v>
      </c>
      <c r="AD19" s="124">
        <v>7.7313480635729377</v>
      </c>
      <c r="AE19" s="124">
        <v>6.2435697075467385</v>
      </c>
      <c r="AF19" s="124">
        <v>5.1355283319706384</v>
      </c>
      <c r="AG19" s="124">
        <v>4.2777389552691156</v>
      </c>
      <c r="AH19" s="124">
        <v>3.5176184933543944</v>
      </c>
      <c r="AI19" s="124">
        <v>2.7560965117351963</v>
      </c>
      <c r="AJ19" s="124">
        <v>2.2501410748362001</v>
      </c>
      <c r="AK19" s="124">
        <v>1.8040912132807025</v>
      </c>
      <c r="AL19" s="124">
        <v>1.4356659524585855</v>
      </c>
      <c r="AM19" s="124">
        <v>1.1331920831583047</v>
      </c>
      <c r="AN19" s="124">
        <v>0.88695337425091081</v>
      </c>
    </row>
    <row r="20" spans="1:40" ht="15" thickBot="1">
      <c r="D20" s="49"/>
      <c r="I20" s="192">
        <v>38400</v>
      </c>
      <c r="J20" s="124">
        <v>3.5052119300368156</v>
      </c>
      <c r="K20" s="124">
        <v>2.7519591378015265</v>
      </c>
      <c r="L20" s="124">
        <v>51.919161575694993</v>
      </c>
      <c r="M20" s="124">
        <v>8.0987889946872463E-2</v>
      </c>
      <c r="N20" s="124">
        <v>9.0818174644341028</v>
      </c>
      <c r="O20" s="124">
        <v>5.9872434103946759</v>
      </c>
      <c r="P20" s="124">
        <v>36.770427108991676</v>
      </c>
      <c r="Q20" s="124">
        <v>1.5448213849128509</v>
      </c>
      <c r="R20" s="124">
        <v>16.422364435537006</v>
      </c>
      <c r="S20" s="124">
        <v>11.043753362856638</v>
      </c>
      <c r="T20" s="124">
        <v>13.651847793889306</v>
      </c>
      <c r="U20" s="124">
        <v>16.30246158742473</v>
      </c>
      <c r="V20" s="124">
        <v>19.617956911645599</v>
      </c>
      <c r="W20" s="124">
        <v>23.672870707750526</v>
      </c>
      <c r="X20" s="124">
        <v>28.362658736104521</v>
      </c>
      <c r="Y20" s="124">
        <v>34.25634846585119</v>
      </c>
      <c r="Z20" s="124">
        <v>40.690126700235609</v>
      </c>
      <c r="AA20" s="124">
        <v>47.992556741313379</v>
      </c>
      <c r="AB20" s="124">
        <v>56.215201406832392</v>
      </c>
      <c r="AC20" s="124">
        <v>64.97673498057209</v>
      </c>
      <c r="AD20" s="124">
        <v>7.3043990824760918</v>
      </c>
      <c r="AE20" s="124">
        <v>5.9436725815011453</v>
      </c>
      <c r="AF20" s="124">
        <v>4.9064062983362735</v>
      </c>
      <c r="AG20" s="124">
        <v>4.0783297364062889</v>
      </c>
      <c r="AH20" s="124">
        <v>3.2766835770757874</v>
      </c>
      <c r="AI20" s="124">
        <v>2.6216828415367543</v>
      </c>
      <c r="AJ20" s="124">
        <v>2.1304803832593722</v>
      </c>
      <c r="AK20" s="124">
        <v>1.7052325971269697</v>
      </c>
      <c r="AL20" s="124">
        <v>1.3542613408107673</v>
      </c>
      <c r="AM20" s="124">
        <v>1.0667177529302816</v>
      </c>
      <c r="AN20" s="124">
        <v>0.83313750912337881</v>
      </c>
    </row>
    <row r="21" spans="1:40" ht="15" thickBot="1">
      <c r="D21" s="49"/>
      <c r="I21" s="192">
        <v>38500</v>
      </c>
      <c r="J21" s="124">
        <v>3.2703983581189298</v>
      </c>
      <c r="K21" s="124">
        <v>2.6251752017939536</v>
      </c>
      <c r="L21" s="124">
        <v>50.42938513140875</v>
      </c>
      <c r="M21" s="124">
        <v>7.461752333810473E-2</v>
      </c>
      <c r="N21" s="124">
        <v>8.6390149856034064</v>
      </c>
      <c r="O21" s="124">
        <v>5.6946677365881078</v>
      </c>
      <c r="P21" s="124">
        <v>35.226080129762977</v>
      </c>
      <c r="Q21" s="124">
        <v>1.4589672704561634</v>
      </c>
      <c r="R21" s="124">
        <v>15.694780584764114</v>
      </c>
      <c r="S21" s="124">
        <v>10.47908619754338</v>
      </c>
      <c r="T21" s="124">
        <v>13.011996046498698</v>
      </c>
      <c r="U21" s="124">
        <v>15.593158914922485</v>
      </c>
      <c r="V21" s="124">
        <v>18.714175587122028</v>
      </c>
      <c r="W21" s="124">
        <v>22.601341297034899</v>
      </c>
      <c r="X21" s="124">
        <v>27.104175984734219</v>
      </c>
      <c r="Y21" s="124">
        <v>32.676191864462496</v>
      </c>
      <c r="Z21" s="124">
        <v>39.038831673949545</v>
      </c>
      <c r="AA21" s="124">
        <v>46.069267508417397</v>
      </c>
      <c r="AB21" s="124">
        <v>54.092407668483276</v>
      </c>
      <c r="AC21" s="124">
        <v>62.753083561020723</v>
      </c>
      <c r="AD21" s="124">
        <v>6.9137100102409015</v>
      </c>
      <c r="AE21" s="124">
        <v>5.6547098349912597</v>
      </c>
      <c r="AF21" s="124">
        <v>4.6895101199559859</v>
      </c>
      <c r="AG21" s="124">
        <v>3.8845896055596603</v>
      </c>
      <c r="AH21" s="124">
        <v>3.0623613654152351</v>
      </c>
      <c r="AI21" s="124">
        <v>2.4946835209657694</v>
      </c>
      <c r="AJ21" s="124">
        <v>2.0164700047525366</v>
      </c>
      <c r="AK21" s="124">
        <v>1.6109879170938162</v>
      </c>
      <c r="AL21" s="124">
        <v>1.2768160179086763</v>
      </c>
      <c r="AM21" s="124">
        <v>1.0036112507787831</v>
      </c>
      <c r="AN21" s="124">
        <v>0.78216043724450146</v>
      </c>
    </row>
    <row r="22" spans="1:40" ht="15" thickBot="1">
      <c r="I22" s="192">
        <v>38600</v>
      </c>
      <c r="J22" s="124">
        <v>3.0746278300290228</v>
      </c>
      <c r="K22" s="124">
        <v>2.5065162801845511</v>
      </c>
      <c r="L22" s="124">
        <v>48.997141816367538</v>
      </c>
      <c r="M22" s="124">
        <v>6.8702569209904973E-2</v>
      </c>
      <c r="N22" s="124">
        <v>8.184330957099073</v>
      </c>
      <c r="O22" s="124">
        <v>5.4194665893004466</v>
      </c>
      <c r="P22" s="124">
        <v>33.673071933188531</v>
      </c>
      <c r="Q22" s="124">
        <v>1.3771347311279953</v>
      </c>
      <c r="R22" s="124">
        <v>15.001563769393533</v>
      </c>
      <c r="S22" s="124">
        <v>9.9770264871883025</v>
      </c>
      <c r="T22" s="124">
        <v>12.344857565138515</v>
      </c>
      <c r="U22" s="124">
        <v>14.921290885675905</v>
      </c>
      <c r="V22" s="124">
        <v>17.860201684172452</v>
      </c>
      <c r="W22" s="124">
        <v>21.565371116415619</v>
      </c>
      <c r="X22" s="124">
        <v>25.917303519524651</v>
      </c>
      <c r="Y22" s="124">
        <v>31.151835946220384</v>
      </c>
      <c r="Z22" s="124">
        <v>37.436755206117141</v>
      </c>
      <c r="AA22" s="124">
        <v>44.208856463193612</v>
      </c>
      <c r="AB22" s="124">
        <v>52.010053857195985</v>
      </c>
      <c r="AC22" s="124">
        <v>60.550878982632085</v>
      </c>
      <c r="AD22" s="124">
        <v>6.5620962066942834</v>
      </c>
      <c r="AE22" s="124">
        <v>5.3828463356446621</v>
      </c>
      <c r="AF22" s="124">
        <v>4.4812330995785929</v>
      </c>
      <c r="AG22" s="124">
        <v>3.6976538379658326</v>
      </c>
      <c r="AH22" s="124">
        <v>2.8977221385781675</v>
      </c>
      <c r="AI22" s="124">
        <v>2.3740167016102602</v>
      </c>
      <c r="AJ22" s="124">
        <v>1.9077372967387021</v>
      </c>
      <c r="AK22" s="124">
        <v>1.5211875825348022</v>
      </c>
      <c r="AL22" s="124">
        <v>1.2031762080288986</v>
      </c>
      <c r="AM22" s="124">
        <v>0.94373451635360628</v>
      </c>
      <c r="AN22" s="124">
        <v>0.73389947461120708</v>
      </c>
    </row>
    <row r="23" spans="1:40" ht="15" thickBot="1">
      <c r="I23" s="192">
        <v>38700</v>
      </c>
      <c r="J23" s="124">
        <v>2.9220325386769694</v>
      </c>
      <c r="K23" s="124">
        <v>2.3934630956158323</v>
      </c>
      <c r="L23" s="124">
        <v>47.616062351368996</v>
      </c>
      <c r="M23" s="124">
        <v>6.3214285137655646E-2</v>
      </c>
      <c r="N23" s="124">
        <v>7.7313480635729377</v>
      </c>
      <c r="O23" s="124">
        <v>5.1691699968776321</v>
      </c>
      <c r="P23" s="124">
        <v>32.146451678073348</v>
      </c>
      <c r="Q23" s="124">
        <v>1.2991765771906707</v>
      </c>
      <c r="R23" s="124">
        <v>14.325659221802216</v>
      </c>
      <c r="S23" s="124">
        <v>9.5197421417369696</v>
      </c>
      <c r="T23" s="124">
        <v>11.674057329338309</v>
      </c>
      <c r="U23" s="124">
        <v>14.279450690518765</v>
      </c>
      <c r="V23" s="124">
        <v>17.05681989488675</v>
      </c>
      <c r="W23" s="124">
        <v>20.569472409327808</v>
      </c>
      <c r="X23" s="124">
        <v>24.777615276905642</v>
      </c>
      <c r="Y23" s="124">
        <v>29.710368216135191</v>
      </c>
      <c r="Z23" s="124">
        <v>35.849742099827616</v>
      </c>
      <c r="AA23" s="124">
        <v>42.414395934940245</v>
      </c>
      <c r="AB23" s="124">
        <v>49.974492326638497</v>
      </c>
      <c r="AC23" s="124">
        <v>58.369765471702664</v>
      </c>
      <c r="AD23" s="124">
        <v>6.2435697075467385</v>
      </c>
      <c r="AE23" s="124">
        <v>5.1355283319706384</v>
      </c>
      <c r="AF23" s="124">
        <v>4.2777389552691156</v>
      </c>
      <c r="AG23" s="124">
        <v>3.5176184933543944</v>
      </c>
      <c r="AH23" s="124">
        <v>2.7560965117351963</v>
      </c>
      <c r="AI23" s="124">
        <v>2.2501410748362001</v>
      </c>
      <c r="AJ23" s="124">
        <v>1.8040912132807025</v>
      </c>
      <c r="AK23" s="124">
        <v>1.4356659524585855</v>
      </c>
      <c r="AL23" s="124">
        <v>1.1331920831583047</v>
      </c>
      <c r="AM23" s="124">
        <v>0.88695337425091081</v>
      </c>
      <c r="AN23" s="124">
        <v>0.68823570167839732</v>
      </c>
    </row>
    <row r="24" spans="1:40" ht="15" thickBot="1">
      <c r="I24" s="192">
        <v>38800</v>
      </c>
      <c r="J24" s="124">
        <v>2.7832472690985255</v>
      </c>
      <c r="K24" s="124">
        <v>2.2835131181960664</v>
      </c>
      <c r="L24" s="124">
        <v>46.276860030916147</v>
      </c>
      <c r="M24" s="124">
        <v>5.8125446473281425E-2</v>
      </c>
      <c r="N24" s="124">
        <v>7.3043990824760918</v>
      </c>
      <c r="O24" s="124">
        <v>4.9373431244310675</v>
      </c>
      <c r="P24" s="124">
        <v>30.688317012870719</v>
      </c>
      <c r="Q24" s="124">
        <v>1.2249491400789978</v>
      </c>
      <c r="R24" s="124">
        <v>13.638635089039973</v>
      </c>
      <c r="S24" s="124">
        <v>9.0818174644341028</v>
      </c>
      <c r="T24" s="124">
        <v>11.043753362856638</v>
      </c>
      <c r="U24" s="124">
        <v>13.651847793889306</v>
      </c>
      <c r="V24" s="124">
        <v>16.30246158742473</v>
      </c>
      <c r="W24" s="124">
        <v>19.617956911645599</v>
      </c>
      <c r="X24" s="124">
        <v>23.672870707750526</v>
      </c>
      <c r="Y24" s="124">
        <v>28.362658736104521</v>
      </c>
      <c r="Z24" s="124">
        <v>34.25634846585119</v>
      </c>
      <c r="AA24" s="124">
        <v>40.690126700235609</v>
      </c>
      <c r="AB24" s="124">
        <v>47.992556741313379</v>
      </c>
      <c r="AC24" s="124">
        <v>56.215201406832392</v>
      </c>
      <c r="AD24" s="124">
        <v>5.9436725815011453</v>
      </c>
      <c r="AE24" s="124">
        <v>4.9064062983362735</v>
      </c>
      <c r="AF24" s="124">
        <v>4.0783297364062889</v>
      </c>
      <c r="AG24" s="124">
        <v>3.2766835770757874</v>
      </c>
      <c r="AH24" s="124">
        <v>2.6216828415367543</v>
      </c>
      <c r="AI24" s="124">
        <v>2.1304803832593722</v>
      </c>
      <c r="AJ24" s="124">
        <v>1.7052325971269697</v>
      </c>
      <c r="AK24" s="124">
        <v>1.3542613408107673</v>
      </c>
      <c r="AL24" s="124">
        <v>1.0667177529302816</v>
      </c>
      <c r="AM24" s="124">
        <v>0.83313750912337881</v>
      </c>
      <c r="AN24" s="124">
        <v>0.6450539248278333</v>
      </c>
    </row>
    <row r="25" spans="1:40" ht="15" thickBot="1">
      <c r="I25" s="192">
        <v>38900</v>
      </c>
      <c r="J25" s="124">
        <v>2.6478714522206155</v>
      </c>
      <c r="K25" s="124">
        <v>2.1736937668790688</v>
      </c>
      <c r="L25" s="124">
        <v>44.970466167027773</v>
      </c>
      <c r="M25" s="124">
        <v>5.3410287412782108E-2</v>
      </c>
      <c r="N25" s="124">
        <v>6.9137100102409015</v>
      </c>
      <c r="O25" s="124">
        <v>4.7179372974695122</v>
      </c>
      <c r="P25" s="124">
        <v>29.319193083552001</v>
      </c>
      <c r="Q25" s="124">
        <v>1.1543122493292037</v>
      </c>
      <c r="R25" s="124">
        <v>12.924348180390297</v>
      </c>
      <c r="S25" s="124">
        <v>8.6390149856034064</v>
      </c>
      <c r="T25" s="124">
        <v>10.47908619754338</v>
      </c>
      <c r="U25" s="124">
        <v>13.011996046498698</v>
      </c>
      <c r="V25" s="124">
        <v>15.593158914922485</v>
      </c>
      <c r="W25" s="124">
        <v>18.714175587122028</v>
      </c>
      <c r="X25" s="124">
        <v>22.601341297034899</v>
      </c>
      <c r="Y25" s="124">
        <v>27.104175984734219</v>
      </c>
      <c r="Z25" s="124">
        <v>32.676191864462496</v>
      </c>
      <c r="AA25" s="124">
        <v>39.038831673949545</v>
      </c>
      <c r="AB25" s="124">
        <v>46.069267508417397</v>
      </c>
      <c r="AC25" s="124">
        <v>54.092407668483276</v>
      </c>
      <c r="AD25" s="124">
        <v>5.6547098349912597</v>
      </c>
      <c r="AE25" s="124">
        <v>4.6895101199559859</v>
      </c>
      <c r="AF25" s="124">
        <v>3.8845896055596603</v>
      </c>
      <c r="AG25" s="124">
        <v>3.0623613654152351</v>
      </c>
      <c r="AH25" s="124">
        <v>2.4946835209657694</v>
      </c>
      <c r="AI25" s="124">
        <v>2.0164700047525366</v>
      </c>
      <c r="AJ25" s="124">
        <v>1.6109879170938162</v>
      </c>
      <c r="AK25" s="124">
        <v>1.2768160179086763</v>
      </c>
      <c r="AL25" s="124">
        <v>1.0036112507787831</v>
      </c>
      <c r="AM25" s="124">
        <v>0.78216043724450146</v>
      </c>
      <c r="AN25" s="124">
        <v>0.60424263468223072</v>
      </c>
    </row>
    <row r="26" spans="1:40" ht="15" thickBot="1">
      <c r="I26" s="192">
        <v>39000</v>
      </c>
      <c r="J26" s="124">
        <v>2.5171175819943588</v>
      </c>
      <c r="K26" s="124">
        <v>2.0645527877547178</v>
      </c>
      <c r="L26" s="124">
        <v>43.689496676331956</v>
      </c>
      <c r="M26" s="124">
        <v>4.9044442945535838E-2</v>
      </c>
      <c r="N26" s="124">
        <v>6.5620962066942834</v>
      </c>
      <c r="O26" s="124">
        <v>4.5072958505386049</v>
      </c>
      <c r="P26" s="124">
        <v>28.04531903906436</v>
      </c>
      <c r="Q26" s="124">
        <v>1.0871292089385003</v>
      </c>
      <c r="R26" s="124">
        <v>12.207896664314156</v>
      </c>
      <c r="S26" s="124">
        <v>8.184330957099073</v>
      </c>
      <c r="T26" s="124">
        <v>9.9770264871883025</v>
      </c>
      <c r="U26" s="124">
        <v>12.344857565138515</v>
      </c>
      <c r="V26" s="124">
        <v>14.921290885675905</v>
      </c>
      <c r="W26" s="124">
        <v>17.860201684172452</v>
      </c>
      <c r="X26" s="124">
        <v>21.565371116415619</v>
      </c>
      <c r="Y26" s="124">
        <v>25.917303519524651</v>
      </c>
      <c r="Z26" s="124">
        <v>31.151835946220384</v>
      </c>
      <c r="AA26" s="124">
        <v>37.436755206117141</v>
      </c>
      <c r="AB26" s="124">
        <v>44.208856463193612</v>
      </c>
      <c r="AC26" s="124">
        <v>52.010053857195985</v>
      </c>
      <c r="AD26" s="124">
        <v>5.3828463356446621</v>
      </c>
      <c r="AE26" s="124">
        <v>4.4812330995785929</v>
      </c>
      <c r="AF26" s="124">
        <v>3.6976538379658326</v>
      </c>
      <c r="AG26" s="124">
        <v>2.8977221385781675</v>
      </c>
      <c r="AH26" s="124">
        <v>2.3740167016102602</v>
      </c>
      <c r="AI26" s="124">
        <v>1.9077372967387021</v>
      </c>
      <c r="AJ26" s="124">
        <v>1.5211875825348022</v>
      </c>
      <c r="AK26" s="124">
        <v>1.2031762080288986</v>
      </c>
      <c r="AL26" s="124">
        <v>0.94373451635360628</v>
      </c>
      <c r="AM26" s="124">
        <v>0.73389947461120708</v>
      </c>
      <c r="AN26" s="124">
        <v>0.56569396138328476</v>
      </c>
    </row>
    <row r="27" spans="1:40" ht="15" thickBot="1">
      <c r="I27" s="192">
        <v>39100</v>
      </c>
      <c r="J27" s="124">
        <v>2.392028971806039</v>
      </c>
      <c r="K27" s="124">
        <v>1.9589217512919341</v>
      </c>
      <c r="L27" s="124">
        <v>42.429350526804356</v>
      </c>
      <c r="M27" s="124">
        <v>4.5004891766122851E-2</v>
      </c>
      <c r="N27" s="124">
        <v>6.2435697075467385</v>
      </c>
      <c r="O27" s="124">
        <v>4.3015301365701237</v>
      </c>
      <c r="P27" s="124">
        <v>26.856404787415517</v>
      </c>
      <c r="Q27" s="124">
        <v>1.023266773074611</v>
      </c>
      <c r="R27" s="124">
        <v>11.536185335152394</v>
      </c>
      <c r="S27" s="124">
        <v>7.7313480635729377</v>
      </c>
      <c r="T27" s="124">
        <v>9.5197421417369696</v>
      </c>
      <c r="U27" s="124">
        <v>11.674057329338309</v>
      </c>
      <c r="V27" s="124">
        <v>14.279450690518765</v>
      </c>
      <c r="W27" s="124">
        <v>17.05681989488675</v>
      </c>
      <c r="X27" s="124">
        <v>20.569472409327808</v>
      </c>
      <c r="Y27" s="124">
        <v>24.777615276905642</v>
      </c>
      <c r="Z27" s="124">
        <v>29.710368216135191</v>
      </c>
      <c r="AA27" s="124">
        <v>35.849742099827616</v>
      </c>
      <c r="AB27" s="124">
        <v>42.414395934940245</v>
      </c>
      <c r="AC27" s="124">
        <v>49.974492326638497</v>
      </c>
      <c r="AD27" s="124">
        <v>5.1355283319706384</v>
      </c>
      <c r="AE27" s="124">
        <v>4.2777389552691156</v>
      </c>
      <c r="AF27" s="124">
        <v>3.5176184933543944</v>
      </c>
      <c r="AG27" s="124">
        <v>2.7560965117351963</v>
      </c>
      <c r="AH27" s="124">
        <v>2.2501410748362001</v>
      </c>
      <c r="AI27" s="124">
        <v>1.8040912132807025</v>
      </c>
      <c r="AJ27" s="124">
        <v>1.4356659524585855</v>
      </c>
      <c r="AK27" s="124">
        <v>1.1331920831583047</v>
      </c>
      <c r="AL27" s="124">
        <v>0.88695337425091081</v>
      </c>
      <c r="AM27" s="124">
        <v>0.68823570167839732</v>
      </c>
      <c r="AN27" s="124">
        <v>0.52930362695965272</v>
      </c>
    </row>
    <row r="28" spans="1:40" ht="15" thickBot="1">
      <c r="I28" s="192">
        <v>39200</v>
      </c>
      <c r="J28" s="124">
        <v>2.2639020249447008</v>
      </c>
      <c r="K28" s="124">
        <v>1.8577100942544662</v>
      </c>
      <c r="L28" s="124">
        <v>41.186626314285498</v>
      </c>
      <c r="M28" s="124">
        <v>4.1269900223058313E-2</v>
      </c>
      <c r="N28" s="124">
        <v>5.9436725815011453</v>
      </c>
      <c r="O28" s="124">
        <v>4.0999310942642095</v>
      </c>
      <c r="P28" s="124">
        <v>25.729357233914431</v>
      </c>
      <c r="Q28" s="124">
        <v>0.96259512105216172</v>
      </c>
      <c r="R28" s="124">
        <v>10.935762577292909</v>
      </c>
      <c r="S28" s="124">
        <v>7.3043990824760918</v>
      </c>
      <c r="T28" s="124">
        <v>9.0818174644341028</v>
      </c>
      <c r="U28" s="124">
        <v>11.043753362856638</v>
      </c>
      <c r="V28" s="124">
        <v>13.651847793889306</v>
      </c>
      <c r="W28" s="124">
        <v>16.30246158742473</v>
      </c>
      <c r="X28" s="124">
        <v>19.617956911645599</v>
      </c>
      <c r="Y28" s="124">
        <v>23.672870707750526</v>
      </c>
      <c r="Z28" s="124">
        <v>28.362658736104521</v>
      </c>
      <c r="AA28" s="124">
        <v>34.25634846585119</v>
      </c>
      <c r="AB28" s="124">
        <v>40.690126700235609</v>
      </c>
      <c r="AC28" s="124">
        <v>47.992556741313379</v>
      </c>
      <c r="AD28" s="124">
        <v>4.9064062983362735</v>
      </c>
      <c r="AE28" s="124">
        <v>4.0783297364062889</v>
      </c>
      <c r="AF28" s="124">
        <v>3.2766835770757874</v>
      </c>
      <c r="AG28" s="124">
        <v>2.6216828415367543</v>
      </c>
      <c r="AH28" s="124">
        <v>2.1304803832593722</v>
      </c>
      <c r="AI28" s="124">
        <v>1.7052325971269697</v>
      </c>
      <c r="AJ28" s="124">
        <v>1.3542613408107673</v>
      </c>
      <c r="AK28" s="124">
        <v>1.0667177529302816</v>
      </c>
      <c r="AL28" s="124">
        <v>0.83313750912337881</v>
      </c>
      <c r="AM28" s="124">
        <v>0.6450539248278333</v>
      </c>
      <c r="AN28" s="124">
        <v>0.49497089491763391</v>
      </c>
    </row>
    <row r="29" spans="1:40" ht="15" thickBot="1">
      <c r="I29" s="192">
        <v>39300</v>
      </c>
      <c r="J29" s="124">
        <v>2.1403185824851172</v>
      </c>
      <c r="K29" s="124">
        <v>1.7609856805401316</v>
      </c>
      <c r="L29" s="124">
        <v>39.958111547718929</v>
      </c>
      <c r="M29" s="124">
        <v>3.7818967372448178E-2</v>
      </c>
      <c r="N29" s="124">
        <v>5.6547098349912597</v>
      </c>
      <c r="O29" s="124">
        <v>3.9041021170444954</v>
      </c>
      <c r="P29" s="124">
        <v>24.642542840856777</v>
      </c>
      <c r="Q29" s="124">
        <v>0.90498783149206452</v>
      </c>
      <c r="R29" s="124">
        <v>10.403105835182529</v>
      </c>
      <c r="S29" s="124">
        <v>6.9137100102409015</v>
      </c>
      <c r="T29" s="124">
        <v>8.6390149856034064</v>
      </c>
      <c r="U29" s="124">
        <v>10.47908619754338</v>
      </c>
      <c r="V29" s="124">
        <v>13.011996046498698</v>
      </c>
      <c r="W29" s="124">
        <v>15.593158914922485</v>
      </c>
      <c r="X29" s="124">
        <v>18.714175587122028</v>
      </c>
      <c r="Y29" s="124">
        <v>22.601341297034899</v>
      </c>
      <c r="Z29" s="124">
        <v>27.104175984734219</v>
      </c>
      <c r="AA29" s="124">
        <v>32.676191864462496</v>
      </c>
      <c r="AB29" s="124">
        <v>39.038831673949545</v>
      </c>
      <c r="AC29" s="124">
        <v>46.069267508417397</v>
      </c>
      <c r="AD29" s="124">
        <v>4.6895101199559859</v>
      </c>
      <c r="AE29" s="124">
        <v>3.8845896055596603</v>
      </c>
      <c r="AF29" s="124">
        <v>3.0623613654152351</v>
      </c>
      <c r="AG29" s="124">
        <v>2.4946835209657694</v>
      </c>
      <c r="AH29" s="124">
        <v>2.0164700047525366</v>
      </c>
      <c r="AI29" s="124">
        <v>1.6109879170938162</v>
      </c>
      <c r="AJ29" s="124">
        <v>1.2768160179086763</v>
      </c>
      <c r="AK29" s="124">
        <v>1.0036112507787831</v>
      </c>
      <c r="AL29" s="124">
        <v>0.78216043724450146</v>
      </c>
      <c r="AM29" s="124">
        <v>0.60424263468223072</v>
      </c>
      <c r="AN29" s="124">
        <v>0.46259851719336637</v>
      </c>
    </row>
    <row r="30" spans="1:40" ht="15" thickBot="1">
      <c r="I30" s="192">
        <v>39400</v>
      </c>
      <c r="J30" s="124">
        <v>2.0230685321419761</v>
      </c>
      <c r="K30" s="124">
        <v>1.6413102544027114</v>
      </c>
      <c r="L30" s="124">
        <v>38.739782825204706</v>
      </c>
      <c r="M30" s="124">
        <v>3.4632771198225568E-2</v>
      </c>
      <c r="N30" s="124">
        <v>5.3828463356446621</v>
      </c>
      <c r="O30" s="124">
        <v>3.7151919768263575</v>
      </c>
      <c r="P30" s="124">
        <v>23.586951937698252</v>
      </c>
      <c r="Q30" s="124">
        <v>0.85032185558079854</v>
      </c>
      <c r="R30" s="124">
        <v>9.9189916523735384</v>
      </c>
      <c r="S30" s="124">
        <v>6.5620962066942834</v>
      </c>
      <c r="T30" s="124">
        <v>8.184330957099073</v>
      </c>
      <c r="U30" s="124">
        <v>9.9770264871883025</v>
      </c>
      <c r="V30" s="124">
        <v>12.344857565138515</v>
      </c>
      <c r="W30" s="124">
        <v>14.921290885675905</v>
      </c>
      <c r="X30" s="124">
        <v>17.860201684172452</v>
      </c>
      <c r="Y30" s="124">
        <v>21.565371116415619</v>
      </c>
      <c r="Z30" s="124">
        <v>25.917303519524651</v>
      </c>
      <c r="AA30" s="124">
        <v>31.151835946220384</v>
      </c>
      <c r="AB30" s="124">
        <v>37.436755206117141</v>
      </c>
      <c r="AC30" s="124">
        <v>44.208856463193612</v>
      </c>
      <c r="AD30" s="124">
        <v>4.4812330995785929</v>
      </c>
      <c r="AE30" s="124">
        <v>3.6976538379658326</v>
      </c>
      <c r="AF30" s="124">
        <v>2.8977221385781675</v>
      </c>
      <c r="AG30" s="124">
        <v>2.3740167016102602</v>
      </c>
      <c r="AH30" s="124">
        <v>1.9077372967387021</v>
      </c>
      <c r="AI30" s="124">
        <v>1.5211875825348022</v>
      </c>
      <c r="AJ30" s="124">
        <v>1.2031762080288986</v>
      </c>
      <c r="AK30" s="124">
        <v>0.94373451635360628</v>
      </c>
      <c r="AL30" s="124">
        <v>0.73389947461120708</v>
      </c>
      <c r="AM30" s="124">
        <v>0.56569396138328476</v>
      </c>
      <c r="AN30" s="124">
        <v>0.43209267861080547</v>
      </c>
    </row>
    <row r="31" spans="1:40" ht="15" thickBot="1">
      <c r="A31" s="173"/>
      <c r="I31" s="192">
        <v>39500</v>
      </c>
      <c r="J31" s="124">
        <v>1.9113834907075862</v>
      </c>
      <c r="K31" s="124">
        <v>1.5378617430013342</v>
      </c>
      <c r="L31" s="124">
        <v>37.529736806674443</v>
      </c>
      <c r="M31" s="124">
        <v>3.1693116054317731E-2</v>
      </c>
      <c r="N31" s="124">
        <v>5.1355283319706384</v>
      </c>
      <c r="O31" s="124">
        <v>3.5332963785808769</v>
      </c>
      <c r="P31" s="124">
        <v>22.561497432329006</v>
      </c>
      <c r="Q31" s="124">
        <v>0.79847748934867036</v>
      </c>
      <c r="R31" s="124">
        <v>9.4564714450125233</v>
      </c>
      <c r="S31" s="124">
        <v>6.2435697075467385</v>
      </c>
      <c r="T31" s="124">
        <v>7.7313480635729377</v>
      </c>
      <c r="U31" s="124">
        <v>9.5197421417369696</v>
      </c>
      <c r="V31" s="124">
        <v>11.674057329338309</v>
      </c>
      <c r="W31" s="124">
        <v>14.279450690518765</v>
      </c>
      <c r="X31" s="124">
        <v>17.05681989488675</v>
      </c>
      <c r="Y31" s="124">
        <v>20.569472409327808</v>
      </c>
      <c r="Z31" s="124">
        <v>24.777615276905642</v>
      </c>
      <c r="AA31" s="124">
        <v>29.710368216135191</v>
      </c>
      <c r="AB31" s="124">
        <v>35.849742099827616</v>
      </c>
      <c r="AC31" s="124">
        <v>42.414395934940245</v>
      </c>
      <c r="AD31" s="124">
        <v>4.2777389552691156</v>
      </c>
      <c r="AE31" s="124">
        <v>3.5176184933543944</v>
      </c>
      <c r="AF31" s="124">
        <v>2.7560965117351963</v>
      </c>
      <c r="AG31" s="124">
        <v>2.2501410748362001</v>
      </c>
      <c r="AH31" s="124">
        <v>1.8040912132807025</v>
      </c>
      <c r="AI31" s="124">
        <v>1.4356659524585855</v>
      </c>
      <c r="AJ31" s="124">
        <v>1.1331920831583047</v>
      </c>
      <c r="AK31" s="124">
        <v>0.88695337425091081</v>
      </c>
      <c r="AL31" s="124">
        <v>0.68823570167839732</v>
      </c>
      <c r="AM31" s="124">
        <v>0.52930362695965272</v>
      </c>
      <c r="AN31" s="124">
        <v>0.40336293899452125</v>
      </c>
    </row>
    <row r="32" spans="1:40" ht="15" thickBot="1">
      <c r="I32" s="192">
        <v>39600</v>
      </c>
      <c r="J32" s="124">
        <v>1.8050580311215749</v>
      </c>
      <c r="K32" s="124">
        <v>1.4584708074958395</v>
      </c>
      <c r="L32" s="124">
        <v>36.330384419059207</v>
      </c>
      <c r="M32" s="124">
        <v>2.8982881377863853E-2</v>
      </c>
      <c r="N32" s="124">
        <v>4.9064062983362735</v>
      </c>
      <c r="O32" s="124">
        <v>3.2899677242156069</v>
      </c>
      <c r="P32" s="124">
        <v>21.567192079500437</v>
      </c>
      <c r="Q32" s="124">
        <v>0.74933834488963191</v>
      </c>
      <c r="R32" s="124">
        <v>8.9900176526553572</v>
      </c>
      <c r="S32" s="124">
        <v>5.9436725815011453</v>
      </c>
      <c r="T32" s="124">
        <v>7.3043990824760918</v>
      </c>
      <c r="U32" s="124">
        <v>9.0818174644341028</v>
      </c>
      <c r="V32" s="124">
        <v>11.043753362856638</v>
      </c>
      <c r="W32" s="124">
        <v>13.651847793889306</v>
      </c>
      <c r="X32" s="124">
        <v>16.30246158742473</v>
      </c>
      <c r="Y32" s="124">
        <v>19.617956911645599</v>
      </c>
      <c r="Z32" s="124">
        <v>23.672870707750526</v>
      </c>
      <c r="AA32" s="124">
        <v>28.362658736104521</v>
      </c>
      <c r="AB32" s="124">
        <v>34.25634846585119</v>
      </c>
      <c r="AC32" s="124">
        <v>40.690126700235609</v>
      </c>
      <c r="AD32" s="124">
        <v>4.0783297364062889</v>
      </c>
      <c r="AE32" s="124">
        <v>3.2766835770757874</v>
      </c>
      <c r="AF32" s="124">
        <v>2.6216828415367543</v>
      </c>
      <c r="AG32" s="124">
        <v>2.1304803832593722</v>
      </c>
      <c r="AH32" s="124">
        <v>1.7052325971269697</v>
      </c>
      <c r="AI32" s="124">
        <v>1.3542613408107673</v>
      </c>
      <c r="AJ32" s="124">
        <v>1.0667177529302816</v>
      </c>
      <c r="AK32" s="124">
        <v>0.83313750912337881</v>
      </c>
      <c r="AL32" s="124">
        <v>0.6450539248278333</v>
      </c>
      <c r="AM32" s="124">
        <v>0.49497089491763391</v>
      </c>
      <c r="AN32" s="124">
        <v>0.37632217309045768</v>
      </c>
    </row>
    <row r="33" spans="9:40" ht="15" thickBot="1">
      <c r="I33" s="192">
        <v>39700</v>
      </c>
      <c r="J33" s="124">
        <v>1.7037495827508273</v>
      </c>
      <c r="K33" s="124">
        <v>1.3865665110123557</v>
      </c>
      <c r="L33" s="124">
        <v>35.147693835891317</v>
      </c>
      <c r="M33" s="124">
        <v>2.6485971716477937E-2</v>
      </c>
      <c r="N33" s="124">
        <v>4.6895101199559859</v>
      </c>
      <c r="O33" s="124">
        <v>3.0735668786531121</v>
      </c>
      <c r="P33" s="124">
        <v>20.606252396542921</v>
      </c>
      <c r="Q33" s="124">
        <v>0.70279132044988568</v>
      </c>
      <c r="R33" s="124">
        <v>8.5121918913957799</v>
      </c>
      <c r="S33" s="124">
        <v>5.6547098349912597</v>
      </c>
      <c r="T33" s="124">
        <v>6.9137100102409015</v>
      </c>
      <c r="U33" s="124">
        <v>8.6390149856034064</v>
      </c>
      <c r="V33" s="124">
        <v>10.47908619754338</v>
      </c>
      <c r="W33" s="124">
        <v>13.011996046498698</v>
      </c>
      <c r="X33" s="124">
        <v>15.593158914922485</v>
      </c>
      <c r="Y33" s="124">
        <v>18.714175587122028</v>
      </c>
      <c r="Z33" s="124">
        <v>22.601341297034899</v>
      </c>
      <c r="AA33" s="124">
        <v>27.104175984734219</v>
      </c>
      <c r="AB33" s="124">
        <v>32.676191864462496</v>
      </c>
      <c r="AC33" s="124">
        <v>39.038831673949545</v>
      </c>
      <c r="AD33" s="124">
        <v>3.8845896055596603</v>
      </c>
      <c r="AE33" s="124">
        <v>3.0623613654152351</v>
      </c>
      <c r="AF33" s="124">
        <v>2.4946835209657694</v>
      </c>
      <c r="AG33" s="124">
        <v>2.0164700047525366</v>
      </c>
      <c r="AH33" s="124">
        <v>1.6109879170938162</v>
      </c>
      <c r="AI33" s="124">
        <v>1.2768160179086763</v>
      </c>
      <c r="AJ33" s="124">
        <v>1.0036112507787831</v>
      </c>
      <c r="AK33" s="124">
        <v>0.78216043724450146</v>
      </c>
      <c r="AL33" s="124">
        <v>0.60424263468223072</v>
      </c>
      <c r="AM33" s="124">
        <v>0.46259851719336637</v>
      </c>
      <c r="AN33" s="124">
        <v>0.35088650845121422</v>
      </c>
    </row>
    <row r="34" spans="9:40" ht="15" thickBot="1">
      <c r="I34" s="192">
        <v>39800</v>
      </c>
      <c r="J34" s="124">
        <v>1.607273673510818</v>
      </c>
      <c r="K34" s="124">
        <v>1.3167895690542326</v>
      </c>
      <c r="L34" s="124">
        <v>33.990103329096826</v>
      </c>
      <c r="M34" s="124">
        <v>2.4187268106554194E-2</v>
      </c>
      <c r="N34" s="124">
        <v>4.4812330995785929</v>
      </c>
      <c r="O34" s="124">
        <v>2.9073768727871165</v>
      </c>
      <c r="P34" s="124">
        <v>19.681666175528907</v>
      </c>
      <c r="Q34" s="124">
        <v>0.65872656931818541</v>
      </c>
      <c r="R34" s="124">
        <v>8.0370721913864838</v>
      </c>
      <c r="S34" s="124">
        <v>5.3828463356446621</v>
      </c>
      <c r="T34" s="124">
        <v>6.5620962066942834</v>
      </c>
      <c r="U34" s="124">
        <v>8.184330957099073</v>
      </c>
      <c r="V34" s="124">
        <v>9.9770264871883025</v>
      </c>
      <c r="W34" s="124">
        <v>12.344857565138515</v>
      </c>
      <c r="X34" s="124">
        <v>14.921290885675905</v>
      </c>
      <c r="Y34" s="124">
        <v>17.860201684172452</v>
      </c>
      <c r="Z34" s="124">
        <v>21.565371116415619</v>
      </c>
      <c r="AA34" s="124">
        <v>25.917303519524651</v>
      </c>
      <c r="AB34" s="124">
        <v>31.151835946220384</v>
      </c>
      <c r="AC34" s="124">
        <v>37.436755206117141</v>
      </c>
      <c r="AD34" s="124">
        <v>3.6976538379658326</v>
      </c>
      <c r="AE34" s="124">
        <v>2.8977221385781675</v>
      </c>
      <c r="AF34" s="124">
        <v>2.3740167016102602</v>
      </c>
      <c r="AG34" s="124">
        <v>1.9077372967387021</v>
      </c>
      <c r="AH34" s="124">
        <v>1.5211875825348022</v>
      </c>
      <c r="AI34" s="124">
        <v>1.2031762080288986</v>
      </c>
      <c r="AJ34" s="124">
        <v>0.94373451635360628</v>
      </c>
      <c r="AK34" s="124">
        <v>0.73389947461120708</v>
      </c>
      <c r="AL34" s="124">
        <v>0.56569396138328476</v>
      </c>
      <c r="AM34" s="124">
        <v>0.43209267861080547</v>
      </c>
      <c r="AN34" s="124">
        <v>0.32697526144514755</v>
      </c>
    </row>
    <row r="35" spans="9:40" ht="15" thickBot="1">
      <c r="I35" s="192">
        <v>39900</v>
      </c>
      <c r="J35" s="124">
        <v>1.5154499594174593</v>
      </c>
      <c r="K35" s="124">
        <v>1.250245943280486</v>
      </c>
      <c r="L35" s="124">
        <v>32.851858820059704</v>
      </c>
      <c r="M35" s="124">
        <v>2.2072580833767393E-2</v>
      </c>
      <c r="N35" s="124">
        <v>4.2777389552691156</v>
      </c>
      <c r="O35" s="124">
        <v>2.7644604703928435</v>
      </c>
      <c r="P35" s="124">
        <v>18.794597915957045</v>
      </c>
      <c r="Q35" s="124">
        <v>0.6170374674573097</v>
      </c>
      <c r="R35" s="124">
        <v>7.5899317531116051</v>
      </c>
      <c r="S35" s="124">
        <v>5.1355283319706384</v>
      </c>
      <c r="T35" s="124">
        <v>6.2435697075467385</v>
      </c>
      <c r="U35" s="124">
        <v>7.7313480635729377</v>
      </c>
      <c r="V35" s="124">
        <v>9.5197421417369696</v>
      </c>
      <c r="W35" s="124">
        <v>11.674057329338309</v>
      </c>
      <c r="X35" s="124">
        <v>14.279450690518765</v>
      </c>
      <c r="Y35" s="124">
        <v>17.05681989488675</v>
      </c>
      <c r="Z35" s="124">
        <v>20.569472409327808</v>
      </c>
      <c r="AA35" s="124">
        <v>24.777615276905642</v>
      </c>
      <c r="AB35" s="124">
        <v>29.710368216135191</v>
      </c>
      <c r="AC35" s="124">
        <v>35.849742099827616</v>
      </c>
      <c r="AD35" s="124">
        <v>3.5176184933543944</v>
      </c>
      <c r="AE35" s="124">
        <v>2.7560965117351963</v>
      </c>
      <c r="AF35" s="124">
        <v>2.2501410748362001</v>
      </c>
      <c r="AG35" s="124">
        <v>1.8040912132807025</v>
      </c>
      <c r="AH35" s="124">
        <v>1.4356659524585855</v>
      </c>
      <c r="AI35" s="124">
        <v>1.1331920831583047</v>
      </c>
      <c r="AJ35" s="124">
        <v>0.88695337425091081</v>
      </c>
      <c r="AK35" s="124">
        <v>0.68823570167839732</v>
      </c>
      <c r="AL35" s="124">
        <v>0.52930362695965272</v>
      </c>
      <c r="AM35" s="124">
        <v>0.40336293899452125</v>
      </c>
      <c r="AN35" s="124">
        <v>0.30451087155063722</v>
      </c>
    </row>
    <row r="36" spans="9:40" ht="15" thickBot="1">
      <c r="I36" s="192">
        <v>40000</v>
      </c>
      <c r="J36" s="124">
        <v>1.4281022462544355</v>
      </c>
      <c r="K36" s="124">
        <v>1.1869026757811438</v>
      </c>
      <c r="L36" s="124">
        <v>31.731351567759869</v>
      </c>
      <c r="M36" s="124">
        <v>2.0128603601247626E-2</v>
      </c>
      <c r="N36" s="124">
        <v>4.0783297364062889</v>
      </c>
      <c r="O36" s="124">
        <v>2.6288586072547657</v>
      </c>
      <c r="P36" s="124">
        <v>17.947150736783627</v>
      </c>
      <c r="Q36" s="124">
        <v>0.57762057982350357</v>
      </c>
      <c r="R36" s="124">
        <v>7.1812998171472362</v>
      </c>
      <c r="S36" s="124">
        <v>4.9064062983362735</v>
      </c>
      <c r="T36" s="124">
        <v>5.9436725815011453</v>
      </c>
      <c r="U36" s="124">
        <v>7.3043990824760918</v>
      </c>
      <c r="V36" s="124">
        <v>9.0818174644341028</v>
      </c>
      <c r="W36" s="124">
        <v>11.043753362856638</v>
      </c>
      <c r="X36" s="124">
        <v>13.651847793889306</v>
      </c>
      <c r="Y36" s="124">
        <v>16.30246158742473</v>
      </c>
      <c r="Z36" s="124">
        <v>19.617956911645599</v>
      </c>
      <c r="AA36" s="124">
        <v>23.672870707750526</v>
      </c>
      <c r="AB36" s="124">
        <v>28.362658736104521</v>
      </c>
      <c r="AC36" s="124">
        <v>34.25634846585119</v>
      </c>
      <c r="AD36" s="124">
        <v>3.2766835770757874</v>
      </c>
      <c r="AE36" s="124">
        <v>2.6216828415367543</v>
      </c>
      <c r="AF36" s="124">
        <v>2.1304803832593722</v>
      </c>
      <c r="AG36" s="124">
        <v>1.7052325971269697</v>
      </c>
      <c r="AH36" s="124">
        <v>1.3542613408107673</v>
      </c>
      <c r="AI36" s="124">
        <v>1.0667177529302816</v>
      </c>
      <c r="AJ36" s="124">
        <v>0.83313750912337881</v>
      </c>
      <c r="AK36" s="124">
        <v>0.6450539248278333</v>
      </c>
      <c r="AL36" s="124">
        <v>0.49497089491763391</v>
      </c>
      <c r="AM36" s="124">
        <v>0.37632217309045768</v>
      </c>
      <c r="AN36" s="124">
        <v>0.28341883409823393</v>
      </c>
    </row>
    <row r="37" spans="9:40" ht="15" thickBot="1">
      <c r="I37" s="192">
        <v>40100</v>
      </c>
      <c r="J37" s="124">
        <v>1.3450585067778458</v>
      </c>
      <c r="K37" s="124">
        <v>1.1211087016138699</v>
      </c>
      <c r="L37" s="124">
        <v>30.659041935960232</v>
      </c>
      <c r="M37" s="124">
        <v>1.8342869125427562E-2</v>
      </c>
      <c r="N37" s="124">
        <v>3.8845896055596603</v>
      </c>
      <c r="O37" s="124">
        <v>2.5007730484285027</v>
      </c>
      <c r="P37" s="124">
        <v>17.140640677542418</v>
      </c>
      <c r="Q37" s="124">
        <v>0.5403756253286045</v>
      </c>
      <c r="R37" s="124">
        <v>6.8139927045627813</v>
      </c>
      <c r="S37" s="124">
        <v>4.6895101199559859</v>
      </c>
      <c r="T37" s="124">
        <v>5.6547098349912597</v>
      </c>
      <c r="U37" s="124">
        <v>6.9137100102409015</v>
      </c>
      <c r="V37" s="124">
        <v>8.6390149856034064</v>
      </c>
      <c r="W37" s="124">
        <v>10.47908619754338</v>
      </c>
      <c r="X37" s="124">
        <v>13.011996046498698</v>
      </c>
      <c r="Y37" s="124">
        <v>15.593158914922485</v>
      </c>
      <c r="Z37" s="124">
        <v>18.714175587122028</v>
      </c>
      <c r="AA37" s="124">
        <v>22.601341297034899</v>
      </c>
      <c r="AB37" s="124">
        <v>27.104175984734219</v>
      </c>
      <c r="AC37" s="124">
        <v>32.676191864462496</v>
      </c>
      <c r="AD37" s="124">
        <v>3.0623613654152351</v>
      </c>
      <c r="AE37" s="124">
        <v>2.4946835209657694</v>
      </c>
      <c r="AF37" s="124">
        <v>2.0164700047525366</v>
      </c>
      <c r="AG37" s="124">
        <v>1.6109879170938162</v>
      </c>
      <c r="AH37" s="124">
        <v>1.2768160179086763</v>
      </c>
      <c r="AI37" s="124">
        <v>1.0036112507787831</v>
      </c>
      <c r="AJ37" s="124">
        <v>0.78216043724450146</v>
      </c>
      <c r="AK37" s="124">
        <v>0.60424263468223072</v>
      </c>
      <c r="AL37" s="124">
        <v>0.46259851719336637</v>
      </c>
      <c r="AM37" s="124">
        <v>0.35088650845121422</v>
      </c>
      <c r="AN37" s="124">
        <v>0.26362763162411157</v>
      </c>
    </row>
    <row r="38" spans="9:40" ht="15" thickBot="1">
      <c r="I38" s="192">
        <v>40200</v>
      </c>
      <c r="J38" s="124">
        <v>1.2661508933962189</v>
      </c>
      <c r="K38" s="124">
        <v>1.0571858779099825</v>
      </c>
      <c r="L38" s="124">
        <v>29.653832066610498</v>
      </c>
      <c r="M38" s="124">
        <v>1.6703706174286133E-2</v>
      </c>
      <c r="N38" s="124">
        <v>3.6976538379658326</v>
      </c>
      <c r="O38" s="124">
        <v>2.3791089776330869</v>
      </c>
      <c r="P38" s="124">
        <v>16.376368921821175</v>
      </c>
      <c r="Q38" s="124">
        <v>0.50520544040797821</v>
      </c>
      <c r="R38" s="124">
        <v>6.4816699310749595</v>
      </c>
      <c r="S38" s="124">
        <v>4.4812330995785929</v>
      </c>
      <c r="T38" s="124">
        <v>5.3828463356446621</v>
      </c>
      <c r="U38" s="124">
        <v>6.5620962066942834</v>
      </c>
      <c r="V38" s="124">
        <v>8.184330957099073</v>
      </c>
      <c r="W38" s="124">
        <v>9.9770264871883025</v>
      </c>
      <c r="X38" s="124">
        <v>12.344857565138515</v>
      </c>
      <c r="Y38" s="124">
        <v>14.921290885675905</v>
      </c>
      <c r="Z38" s="124">
        <v>17.860201684172452</v>
      </c>
      <c r="AA38" s="124">
        <v>21.565371116415619</v>
      </c>
      <c r="AB38" s="124">
        <v>25.917303519524651</v>
      </c>
      <c r="AC38" s="124">
        <v>31.151835946220384</v>
      </c>
      <c r="AD38" s="124">
        <v>2.8977221385781675</v>
      </c>
      <c r="AE38" s="124">
        <v>2.3740167016102602</v>
      </c>
      <c r="AF38" s="124">
        <v>1.9077372967387021</v>
      </c>
      <c r="AG38" s="124">
        <v>1.5211875825348022</v>
      </c>
      <c r="AH38" s="124">
        <v>1.2031762080288986</v>
      </c>
      <c r="AI38" s="124">
        <v>0.94373451635360628</v>
      </c>
      <c r="AJ38" s="124">
        <v>0.73389947461120708</v>
      </c>
      <c r="AK38" s="124">
        <v>0.56569396138328476</v>
      </c>
      <c r="AL38" s="124">
        <v>0.43209267861080547</v>
      </c>
      <c r="AM38" s="124">
        <v>0.32697526144514755</v>
      </c>
      <c r="AN38" s="124">
        <v>0.24506866399829158</v>
      </c>
    </row>
    <row r="39" spans="9:40" ht="15" thickBot="1">
      <c r="I39" s="192">
        <v>40300</v>
      </c>
      <c r="J39" s="124">
        <v>1.1912157462803081</v>
      </c>
      <c r="K39" s="124">
        <v>0.99687307778262513</v>
      </c>
      <c r="L39" s="124">
        <v>28.702992001375851</v>
      </c>
      <c r="M39" s="124">
        <v>1.5200198057660716E-2</v>
      </c>
      <c r="N39" s="124">
        <v>3.5176184933543944</v>
      </c>
      <c r="O39" s="124">
        <v>2.2542316850511663</v>
      </c>
      <c r="P39" s="124">
        <v>15.654726611015729</v>
      </c>
      <c r="Q39" s="124">
        <v>0.47201594116613893</v>
      </c>
      <c r="R39" s="124">
        <v>6.1691945827609267</v>
      </c>
      <c r="S39" s="124">
        <v>4.2777389552691156</v>
      </c>
      <c r="T39" s="124">
        <v>5.1355283319706384</v>
      </c>
      <c r="U39" s="124">
        <v>6.2435697075467385</v>
      </c>
      <c r="V39" s="124">
        <v>7.7313480635729377</v>
      </c>
      <c r="W39" s="124">
        <v>9.5197421417369696</v>
      </c>
      <c r="X39" s="124">
        <v>11.674057329338309</v>
      </c>
      <c r="Y39" s="124">
        <v>14.279450690518765</v>
      </c>
      <c r="Z39" s="124">
        <v>17.05681989488675</v>
      </c>
      <c r="AA39" s="124">
        <v>20.569472409327808</v>
      </c>
      <c r="AB39" s="124">
        <v>24.777615276905642</v>
      </c>
      <c r="AC39" s="124">
        <v>29.710368216135191</v>
      </c>
      <c r="AD39" s="124">
        <v>2.7560965117351963</v>
      </c>
      <c r="AE39" s="124">
        <v>2.2501410748362001</v>
      </c>
      <c r="AF39" s="124">
        <v>1.8040912132807025</v>
      </c>
      <c r="AG39" s="124">
        <v>1.4356659524585855</v>
      </c>
      <c r="AH39" s="124">
        <v>1.1331920831583047</v>
      </c>
      <c r="AI39" s="124">
        <v>0.88695337425091081</v>
      </c>
      <c r="AJ39" s="124">
        <v>0.68823570167839732</v>
      </c>
      <c r="AK39" s="124">
        <v>0.52930362695965272</v>
      </c>
      <c r="AL39" s="124">
        <v>0.40336293899452125</v>
      </c>
      <c r="AM39" s="124">
        <v>0.30451087155063722</v>
      </c>
      <c r="AN39" s="124">
        <v>0.22767617749052138</v>
      </c>
    </row>
    <row r="40" spans="9:40" ht="15" thickBot="1">
      <c r="I40" s="192">
        <v>40400</v>
      </c>
      <c r="J40" s="124">
        <v>1.1200935968737009</v>
      </c>
      <c r="K40" s="124">
        <v>0.93974743430148933</v>
      </c>
      <c r="L40" s="124">
        <v>27.787823062883643</v>
      </c>
      <c r="M40" s="124">
        <v>1.3822142574482686E-2</v>
      </c>
      <c r="N40" s="124">
        <v>3.2766835770757874</v>
      </c>
      <c r="O40" s="124">
        <v>2.1336357475533054</v>
      </c>
      <c r="P40" s="124">
        <v>14.974485689022945</v>
      </c>
      <c r="Q40" s="124">
        <v>0.44071608408091634</v>
      </c>
      <c r="R40" s="124">
        <v>5.8684912255552026</v>
      </c>
      <c r="S40" s="124">
        <v>4.0783297364062889</v>
      </c>
      <c r="T40" s="124">
        <v>4.9064062983362735</v>
      </c>
      <c r="U40" s="124">
        <v>5.9436725815011453</v>
      </c>
      <c r="V40" s="124">
        <v>7.3043990824760918</v>
      </c>
      <c r="W40" s="124">
        <v>9.0818174644341028</v>
      </c>
      <c r="X40" s="124">
        <v>11.043753362856638</v>
      </c>
      <c r="Y40" s="124">
        <v>13.651847793889306</v>
      </c>
      <c r="Z40" s="124">
        <v>16.30246158742473</v>
      </c>
      <c r="AA40" s="124">
        <v>19.617956911645599</v>
      </c>
      <c r="AB40" s="124">
        <v>23.672870707750526</v>
      </c>
      <c r="AC40" s="124">
        <v>28.362658736104521</v>
      </c>
      <c r="AD40" s="124">
        <v>2.6216828415367543</v>
      </c>
      <c r="AE40" s="124">
        <v>2.1304803832593722</v>
      </c>
      <c r="AF40" s="124">
        <v>1.7052325971269697</v>
      </c>
      <c r="AG40" s="124">
        <v>1.3542613408107673</v>
      </c>
      <c r="AH40" s="124">
        <v>1.0667177529302816</v>
      </c>
      <c r="AI40" s="124">
        <v>0.83313750912337881</v>
      </c>
      <c r="AJ40" s="124">
        <v>0.6450539248278333</v>
      </c>
      <c r="AK40" s="124">
        <v>0.49497089491763391</v>
      </c>
      <c r="AL40" s="124">
        <v>0.37632217309045768</v>
      </c>
      <c r="AM40" s="124">
        <v>0.28341883409823393</v>
      </c>
      <c r="AN40" s="124">
        <v>0.21138719293548391</v>
      </c>
    </row>
    <row r="41" spans="9:40" ht="15" thickBot="1">
      <c r="I41" s="192">
        <v>40500</v>
      </c>
      <c r="J41" s="124">
        <v>1.0526291667919594</v>
      </c>
      <c r="K41" s="124">
        <v>0.88544828842319334</v>
      </c>
      <c r="L41" s="124">
        <v>26.901250437323579</v>
      </c>
      <c r="M41" s="124">
        <v>1.2560013417218484E-2</v>
      </c>
      <c r="N41" s="124">
        <v>3.0623613654152351</v>
      </c>
      <c r="O41" s="124">
        <v>2.0187684351716273</v>
      </c>
      <c r="P41" s="124">
        <v>14.332536209933734</v>
      </c>
      <c r="Q41" s="124">
        <v>0.41121782525612782</v>
      </c>
      <c r="R41" s="124">
        <v>5.5858919616509883</v>
      </c>
      <c r="S41" s="124">
        <v>3.8845896055596603</v>
      </c>
      <c r="T41" s="124">
        <v>4.6895101199559859</v>
      </c>
      <c r="U41" s="124">
        <v>5.6547098349912597</v>
      </c>
      <c r="V41" s="124">
        <v>6.9137100102409015</v>
      </c>
      <c r="W41" s="124">
        <v>8.6390149856034064</v>
      </c>
      <c r="X41" s="124">
        <v>10.47908619754338</v>
      </c>
      <c r="Y41" s="124">
        <v>13.011996046498698</v>
      </c>
      <c r="Z41" s="124">
        <v>15.593158914922485</v>
      </c>
      <c r="AA41" s="124">
        <v>18.714175587122028</v>
      </c>
      <c r="AB41" s="124">
        <v>22.601341297034899</v>
      </c>
      <c r="AC41" s="124">
        <v>27.104175984734219</v>
      </c>
      <c r="AD41" s="124">
        <v>2.4946835209657694</v>
      </c>
      <c r="AE41" s="124">
        <v>2.0164700047525366</v>
      </c>
      <c r="AF41" s="124">
        <v>1.6109879170938162</v>
      </c>
      <c r="AG41" s="124">
        <v>1.2768160179086763</v>
      </c>
      <c r="AH41" s="124">
        <v>1.0036112507787831</v>
      </c>
      <c r="AI41" s="124">
        <v>0.78216043724450146</v>
      </c>
      <c r="AJ41" s="124">
        <v>0.60424263468223072</v>
      </c>
      <c r="AK41" s="124">
        <v>0.46259851719336637</v>
      </c>
      <c r="AL41" s="124">
        <v>0.35088650845121422</v>
      </c>
      <c r="AM41" s="124">
        <v>0.26362763162411157</v>
      </c>
      <c r="AN41" s="124">
        <v>0.19614143315721994</v>
      </c>
    </row>
    <row r="42" spans="9:40" ht="15" thickBot="1">
      <c r="I42" s="192">
        <v>40600</v>
      </c>
      <c r="J42" s="124">
        <v>0.98867136211471052</v>
      </c>
      <c r="K42" s="124">
        <v>0.83386256512449153</v>
      </c>
      <c r="L42" s="124">
        <v>26.042257389854555</v>
      </c>
      <c r="M42" s="124">
        <v>1.1404923029479515E-2</v>
      </c>
      <c r="N42" s="124">
        <v>2.8977221385781675</v>
      </c>
      <c r="O42" s="124">
        <v>1.9092513282049592</v>
      </c>
      <c r="P42" s="124">
        <v>13.722996150662022</v>
      </c>
      <c r="Q42" s="124">
        <v>0.38343607822183301</v>
      </c>
      <c r="R42" s="124">
        <v>5.3290685510394002</v>
      </c>
      <c r="S42" s="124">
        <v>3.6976538379658326</v>
      </c>
      <c r="T42" s="124">
        <v>4.4812330995785929</v>
      </c>
      <c r="U42" s="124">
        <v>5.3828463356446621</v>
      </c>
      <c r="V42" s="124">
        <v>6.5620962066942834</v>
      </c>
      <c r="W42" s="124">
        <v>8.184330957099073</v>
      </c>
      <c r="X42" s="124">
        <v>9.9770264871883025</v>
      </c>
      <c r="Y42" s="124">
        <v>12.344857565138515</v>
      </c>
      <c r="Z42" s="124">
        <v>14.921290885675905</v>
      </c>
      <c r="AA42" s="124">
        <v>17.860201684172452</v>
      </c>
      <c r="AB42" s="124">
        <v>21.565371116415619</v>
      </c>
      <c r="AC42" s="124">
        <v>25.917303519524651</v>
      </c>
      <c r="AD42" s="124">
        <v>2.3740167016102602</v>
      </c>
      <c r="AE42" s="124">
        <v>1.9077372967387021</v>
      </c>
      <c r="AF42" s="124">
        <v>1.5211875825348022</v>
      </c>
      <c r="AG42" s="124">
        <v>1.2031762080288986</v>
      </c>
      <c r="AH42" s="124">
        <v>0.94373451635360628</v>
      </c>
      <c r="AI42" s="124">
        <v>0.73389947461120708</v>
      </c>
      <c r="AJ42" s="124">
        <v>0.56569396138328476</v>
      </c>
      <c r="AK42" s="124">
        <v>0.43209267861080547</v>
      </c>
      <c r="AL42" s="124">
        <v>0.32697526144514755</v>
      </c>
      <c r="AM42" s="124">
        <v>0.24506866399829158</v>
      </c>
      <c r="AN42" s="124">
        <v>0.18188124981028361</v>
      </c>
    </row>
    <row r="43" spans="9:40" ht="15" thickBot="1">
      <c r="I43" s="192">
        <v>40700</v>
      </c>
      <c r="J43" s="124">
        <v>0.92807326309164684</v>
      </c>
      <c r="K43" s="124">
        <v>0.78488028658736586</v>
      </c>
      <c r="L43" s="124">
        <v>25.209293615485041</v>
      </c>
      <c r="M43" s="124">
        <v>1.0348586908704717E-2</v>
      </c>
      <c r="N43" s="124">
        <v>2.7560965117351963</v>
      </c>
      <c r="O43" s="124">
        <v>1.8048894917858158</v>
      </c>
      <c r="P43" s="124">
        <v>13.133540283234307</v>
      </c>
      <c r="Q43" s="124">
        <v>0.35728867029028366</v>
      </c>
      <c r="R43" s="124">
        <v>5.0913620094208127</v>
      </c>
      <c r="S43" s="124">
        <v>3.5176184933543944</v>
      </c>
      <c r="T43" s="124">
        <v>4.2777389552691156</v>
      </c>
      <c r="U43" s="124">
        <v>5.1355283319706384</v>
      </c>
      <c r="V43" s="124">
        <v>6.2435697075467385</v>
      </c>
      <c r="W43" s="124">
        <v>7.7313480635729377</v>
      </c>
      <c r="X43" s="124">
        <v>9.5197421417369696</v>
      </c>
      <c r="Y43" s="124">
        <v>11.674057329338309</v>
      </c>
      <c r="Z43" s="124">
        <v>14.279450690518765</v>
      </c>
      <c r="AA43" s="124">
        <v>17.05681989488675</v>
      </c>
      <c r="AB43" s="124">
        <v>20.569472409327808</v>
      </c>
      <c r="AC43" s="124">
        <v>24.777615276905642</v>
      </c>
      <c r="AD43" s="124">
        <v>2.2501410748362001</v>
      </c>
      <c r="AE43" s="124">
        <v>1.8040912132807025</v>
      </c>
      <c r="AF43" s="124">
        <v>1.4356659524585855</v>
      </c>
      <c r="AG43" s="124">
        <v>1.1331920831583047</v>
      </c>
      <c r="AH43" s="124">
        <v>0.88695337425091081</v>
      </c>
      <c r="AI43" s="124">
        <v>0.68823570167839732</v>
      </c>
      <c r="AJ43" s="124">
        <v>0.52930362695965272</v>
      </c>
      <c r="AK43" s="124">
        <v>0.40336293899452125</v>
      </c>
      <c r="AL43" s="124">
        <v>0.30451087155063722</v>
      </c>
      <c r="AM43" s="124">
        <v>0.22767617749052138</v>
      </c>
      <c r="AN43" s="124">
        <v>0.16855154979225864</v>
      </c>
    </row>
    <row r="44" spans="9:40" ht="15" thickBot="1">
      <c r="I44" s="192">
        <v>40800</v>
      </c>
      <c r="J44" s="124">
        <v>0.87069210929972662</v>
      </c>
      <c r="K44" s="124">
        <v>0.73839455373360097</v>
      </c>
      <c r="L44" s="124">
        <v>24.400429594227688</v>
      </c>
      <c r="M44" s="124">
        <v>9.3832893420247206E-3</v>
      </c>
      <c r="N44" s="124">
        <v>2.6216828415367543</v>
      </c>
      <c r="O44" s="124">
        <v>1.7053789413079758</v>
      </c>
      <c r="P44" s="124">
        <v>12.53645711487583</v>
      </c>
      <c r="Q44" s="124">
        <v>0.33269629748454921</v>
      </c>
      <c r="R44" s="124">
        <v>4.8665225055476586</v>
      </c>
      <c r="S44" s="124">
        <v>3.2766835770757874</v>
      </c>
      <c r="T44" s="124">
        <v>4.0783297364062889</v>
      </c>
      <c r="U44" s="124">
        <v>4.9064062983362735</v>
      </c>
      <c r="V44" s="124">
        <v>5.9436725815011453</v>
      </c>
      <c r="W44" s="124">
        <v>7.3043990824760918</v>
      </c>
      <c r="X44" s="124">
        <v>9.0818174644341028</v>
      </c>
      <c r="Y44" s="124">
        <v>11.043753362856638</v>
      </c>
      <c r="Z44" s="124">
        <v>13.651847793889306</v>
      </c>
      <c r="AA44" s="124">
        <v>16.30246158742473</v>
      </c>
      <c r="AB44" s="124">
        <v>19.617956911645599</v>
      </c>
      <c r="AC44" s="124">
        <v>23.672870707750526</v>
      </c>
      <c r="AD44" s="124">
        <v>2.1304803832593722</v>
      </c>
      <c r="AE44" s="124">
        <v>1.7052325971269697</v>
      </c>
      <c r="AF44" s="124">
        <v>1.3542613408107673</v>
      </c>
      <c r="AG44" s="124">
        <v>1.0667177529302816</v>
      </c>
      <c r="AH44" s="124">
        <v>0.83313750912337881</v>
      </c>
      <c r="AI44" s="124">
        <v>0.6450539248278333</v>
      </c>
      <c r="AJ44" s="124">
        <v>0.49497089491763391</v>
      </c>
      <c r="AK44" s="124">
        <v>0.37632217309045768</v>
      </c>
      <c r="AL44" s="124">
        <v>0.28341883409823393</v>
      </c>
      <c r="AM44" s="124">
        <v>0.21138719293548391</v>
      </c>
      <c r="AN44" s="124">
        <v>0.15609972137886194</v>
      </c>
    </row>
    <row r="45" spans="9:40" ht="15" thickBot="1">
      <c r="I45" s="192">
        <v>40900</v>
      </c>
      <c r="J45" s="124">
        <v>0.81638928030482683</v>
      </c>
      <c r="K45" s="124">
        <v>0.69430152500232845</v>
      </c>
      <c r="L45" s="124">
        <v>23.60536400093423</v>
      </c>
      <c r="M45" s="124">
        <v>8.5018505598889616E-3</v>
      </c>
      <c r="N45" s="124">
        <v>2.4946835209657694</v>
      </c>
      <c r="O45" s="124">
        <v>1.6105426245373757</v>
      </c>
      <c r="P45" s="124">
        <v>11.914315577474518</v>
      </c>
      <c r="Q45" s="124">
        <v>0.30958247806543537</v>
      </c>
      <c r="R45" s="124">
        <v>4.6507579759272177</v>
      </c>
      <c r="S45" s="124">
        <v>3.0623613654152351</v>
      </c>
      <c r="T45" s="124">
        <v>3.8845896055596603</v>
      </c>
      <c r="U45" s="124">
        <v>4.6895101199559859</v>
      </c>
      <c r="V45" s="124">
        <v>5.6547098349912597</v>
      </c>
      <c r="W45" s="124">
        <v>6.9137100102409015</v>
      </c>
      <c r="X45" s="124">
        <v>8.6390149856034064</v>
      </c>
      <c r="Y45" s="124">
        <v>10.47908619754338</v>
      </c>
      <c r="Z45" s="124">
        <v>13.011996046498698</v>
      </c>
      <c r="AA45" s="124">
        <v>15.593158914922485</v>
      </c>
      <c r="AB45" s="124">
        <v>18.714175587122028</v>
      </c>
      <c r="AC45" s="124">
        <v>22.601341297034899</v>
      </c>
      <c r="AD45" s="124">
        <v>2.0164700047525366</v>
      </c>
      <c r="AE45" s="124">
        <v>1.6109879170938162</v>
      </c>
      <c r="AF45" s="124">
        <v>1.2768160179086763</v>
      </c>
      <c r="AG45" s="124">
        <v>1.0036112507787831</v>
      </c>
      <c r="AH45" s="124">
        <v>0.78216043724450146</v>
      </c>
      <c r="AI45" s="124">
        <v>0.60424263468223072</v>
      </c>
      <c r="AJ45" s="124">
        <v>0.46259851719336637</v>
      </c>
      <c r="AK45" s="124">
        <v>0.35088650845121422</v>
      </c>
      <c r="AL45" s="124">
        <v>0.26362763162411157</v>
      </c>
      <c r="AM45" s="124">
        <v>0.19614143315721994</v>
      </c>
      <c r="AN45" s="124">
        <v>0.14447556022899541</v>
      </c>
    </row>
    <row r="46" spans="9:40" ht="15" thickBot="1">
      <c r="I46" s="192">
        <v>41000</v>
      </c>
      <c r="J46" s="124">
        <v>0.76503027189664174</v>
      </c>
      <c r="K46" s="124">
        <v>0.65250039243581581</v>
      </c>
      <c r="L46" s="124">
        <v>22.814099705504169</v>
      </c>
      <c r="M46" s="124">
        <v>7.6975952887778599E-3</v>
      </c>
      <c r="N46" s="124">
        <v>2.3740167016102602</v>
      </c>
      <c r="O46" s="124">
        <v>1.5202075428881607</v>
      </c>
      <c r="P46" s="124">
        <v>11.285396827493019</v>
      </c>
      <c r="Q46" s="124">
        <v>0.28787350469063622</v>
      </c>
      <c r="R46" s="124">
        <v>4.4400435014726902</v>
      </c>
      <c r="S46" s="124">
        <v>2.8977221385781675</v>
      </c>
      <c r="T46" s="124">
        <v>3.6976538379658326</v>
      </c>
      <c r="U46" s="124">
        <v>4.4812330995785929</v>
      </c>
      <c r="V46" s="124">
        <v>5.3828463356446621</v>
      </c>
      <c r="W46" s="124">
        <v>6.5620962066942834</v>
      </c>
      <c r="X46" s="124">
        <v>8.184330957099073</v>
      </c>
      <c r="Y46" s="124">
        <v>9.9770264871883025</v>
      </c>
      <c r="Z46" s="124">
        <v>12.344857565138515</v>
      </c>
      <c r="AA46" s="124">
        <v>14.921290885675905</v>
      </c>
      <c r="AB46" s="124">
        <v>17.860201684172452</v>
      </c>
      <c r="AC46" s="124">
        <v>21.565371116415619</v>
      </c>
      <c r="AD46" s="124">
        <v>1.9077372967387021</v>
      </c>
      <c r="AE46" s="124">
        <v>1.5211875825348022</v>
      </c>
      <c r="AF46" s="124">
        <v>1.2031762080288986</v>
      </c>
      <c r="AG46" s="124">
        <v>0.94373451635360628</v>
      </c>
      <c r="AH46" s="124">
        <v>0.73389947461120708</v>
      </c>
      <c r="AI46" s="124">
        <v>0.56569396138328476</v>
      </c>
      <c r="AJ46" s="124">
        <v>0.43209267861080547</v>
      </c>
      <c r="AK46" s="124">
        <v>0.32697526144514755</v>
      </c>
      <c r="AL46" s="124">
        <v>0.24506866399829158</v>
      </c>
      <c r="AM46" s="124">
        <v>0.18188124981028361</v>
      </c>
      <c r="AN46" s="124">
        <v>0.1336311954028046</v>
      </c>
    </row>
    <row r="47" spans="9:40" ht="15" thickBot="1">
      <c r="I47" s="192">
        <v>41100</v>
      </c>
      <c r="J47" s="124">
        <v>0.71648466798061405</v>
      </c>
      <c r="K47" s="124">
        <v>0.61289335514531795</v>
      </c>
      <c r="L47" s="124">
        <v>22.019512501787645</v>
      </c>
      <c r="M47" s="124">
        <v>6.964322681330886E-3</v>
      </c>
      <c r="N47" s="124">
        <v>2.2501410748362001</v>
      </c>
      <c r="O47" s="124">
        <v>1.4342047604651218</v>
      </c>
      <c r="P47" s="124">
        <v>10.687502782582747</v>
      </c>
      <c r="Q47" s="124">
        <v>0.26749839524802727</v>
      </c>
      <c r="R47" s="124">
        <v>4.2336310071751946</v>
      </c>
      <c r="S47" s="124">
        <v>2.7560965117351963</v>
      </c>
      <c r="T47" s="124">
        <v>3.5176184933543944</v>
      </c>
      <c r="U47" s="124">
        <v>4.2777389552691156</v>
      </c>
      <c r="V47" s="124">
        <v>5.1355283319706384</v>
      </c>
      <c r="W47" s="124">
        <v>6.2435697075467385</v>
      </c>
      <c r="X47" s="124">
        <v>7.7313480635729377</v>
      </c>
      <c r="Y47" s="124">
        <v>9.5197421417369696</v>
      </c>
      <c r="Z47" s="124">
        <v>11.674057329338309</v>
      </c>
      <c r="AA47" s="124">
        <v>14.279450690518765</v>
      </c>
      <c r="AB47" s="124">
        <v>17.05681989488675</v>
      </c>
      <c r="AC47" s="124">
        <v>20.569472409327808</v>
      </c>
      <c r="AD47" s="124">
        <v>1.8040912132807025</v>
      </c>
      <c r="AE47" s="124">
        <v>1.4356659524585855</v>
      </c>
      <c r="AF47" s="124">
        <v>1.1331920831583047</v>
      </c>
      <c r="AG47" s="124">
        <v>0.88695337425091081</v>
      </c>
      <c r="AH47" s="124">
        <v>0.68823570167839732</v>
      </c>
      <c r="AI47" s="124">
        <v>0.52930362695965272</v>
      </c>
      <c r="AJ47" s="124">
        <v>0.40336293899452125</v>
      </c>
      <c r="AK47" s="124">
        <v>0.30451087155063722</v>
      </c>
      <c r="AL47" s="124">
        <v>0.22767617749052138</v>
      </c>
      <c r="AM47" s="124">
        <v>0.16855154979225864</v>
      </c>
      <c r="AN47" s="124">
        <v>0.12352101553110265</v>
      </c>
    </row>
    <row r="48" spans="9:40" ht="15" thickBot="1">
      <c r="I48" s="192">
        <v>41200</v>
      </c>
      <c r="J48" s="124">
        <v>0.6706261082250754</v>
      </c>
      <c r="K48" s="124">
        <v>0.57538559023505809</v>
      </c>
      <c r="L48" s="124">
        <v>21.218190701865907</v>
      </c>
      <c r="M48" s="124">
        <v>6.296277599496275E-3</v>
      </c>
      <c r="N48" s="124">
        <v>2.1304803832593722</v>
      </c>
      <c r="O48" s="124">
        <v>1.3523694090994323</v>
      </c>
      <c r="P48" s="124">
        <v>10.145639771651283</v>
      </c>
      <c r="Q48" s="124">
        <v>0.24838884241256373</v>
      </c>
      <c r="R48" s="124">
        <v>4.0331566772771197</v>
      </c>
      <c r="S48" s="124">
        <v>2.6216828415367543</v>
      </c>
      <c r="T48" s="124">
        <v>3.2766835770757874</v>
      </c>
      <c r="U48" s="124">
        <v>4.0783297364062889</v>
      </c>
      <c r="V48" s="124">
        <v>4.9064062983362735</v>
      </c>
      <c r="W48" s="124">
        <v>5.9436725815011453</v>
      </c>
      <c r="X48" s="124">
        <v>7.3043990824760918</v>
      </c>
      <c r="Y48" s="124">
        <v>9.0818174644341028</v>
      </c>
      <c r="Z48" s="124">
        <v>11.043753362856638</v>
      </c>
      <c r="AA48" s="124">
        <v>13.651847793889306</v>
      </c>
      <c r="AB48" s="124">
        <v>16.30246158742473</v>
      </c>
      <c r="AC48" s="124">
        <v>19.617956911645599</v>
      </c>
      <c r="AD48" s="124">
        <v>1.7052325971269697</v>
      </c>
      <c r="AE48" s="124">
        <v>1.3542613408107673</v>
      </c>
      <c r="AF48" s="124">
        <v>1.0667177529302816</v>
      </c>
      <c r="AG48" s="124">
        <v>0.83313750912337881</v>
      </c>
      <c r="AH48" s="124">
        <v>0.6450539248278333</v>
      </c>
      <c r="AI48" s="124">
        <v>0.49497089491763391</v>
      </c>
      <c r="AJ48" s="124">
        <v>0.37632217309045768</v>
      </c>
      <c r="AK48" s="124">
        <v>0.28341883409823393</v>
      </c>
      <c r="AL48" s="124">
        <v>0.21138719293548391</v>
      </c>
      <c r="AM48" s="124">
        <v>0.15609972137886194</v>
      </c>
      <c r="AN48" s="124">
        <v>0.11410159526945937</v>
      </c>
    </row>
    <row r="49" spans="9:40" ht="15" thickBot="1">
      <c r="I49" s="192">
        <v>41300</v>
      </c>
      <c r="J49" s="124">
        <v>0.62733225157547068</v>
      </c>
      <c r="K49" s="124">
        <v>0.53988522126831817</v>
      </c>
      <c r="L49" s="124">
        <v>20.415331553377499</v>
      </c>
      <c r="M49" s="124">
        <v>5.6881232238455981E-3</v>
      </c>
      <c r="N49" s="124">
        <v>2.0164700047525366</v>
      </c>
      <c r="O49" s="124">
        <v>1.2745406893696629</v>
      </c>
      <c r="P49" s="124">
        <v>9.6579721313079485</v>
      </c>
      <c r="Q49" s="124">
        <v>0.23047916198335539</v>
      </c>
      <c r="R49" s="124">
        <v>3.8397900042999966</v>
      </c>
      <c r="S49" s="124">
        <v>2.4946835209657694</v>
      </c>
      <c r="T49" s="124">
        <v>3.0623613654152351</v>
      </c>
      <c r="U49" s="124">
        <v>3.8845896055596603</v>
      </c>
      <c r="V49" s="124">
        <v>4.6895101199559859</v>
      </c>
      <c r="W49" s="124">
        <v>5.6547098349912597</v>
      </c>
      <c r="X49" s="124">
        <v>6.9137100102409015</v>
      </c>
      <c r="Y49" s="124">
        <v>8.6390149856034064</v>
      </c>
      <c r="Z49" s="124">
        <v>10.47908619754338</v>
      </c>
      <c r="AA49" s="124">
        <v>13.011996046498698</v>
      </c>
      <c r="AB49" s="124">
        <v>15.593158914922485</v>
      </c>
      <c r="AC49" s="124">
        <v>18.714175587122028</v>
      </c>
      <c r="AD49" s="124">
        <v>1.6109879170938162</v>
      </c>
      <c r="AE49" s="124">
        <v>1.2768160179086763</v>
      </c>
      <c r="AF49" s="124">
        <v>1.0036112507787831</v>
      </c>
      <c r="AG49" s="124">
        <v>0.78216043724450146</v>
      </c>
      <c r="AH49" s="124">
        <v>0.60424263468223072</v>
      </c>
      <c r="AI49" s="124">
        <v>0.46259851719336637</v>
      </c>
      <c r="AJ49" s="124">
        <v>0.35088650845121422</v>
      </c>
      <c r="AK49" s="124">
        <v>0.26362763162411157</v>
      </c>
      <c r="AL49" s="124">
        <v>0.19614143315721994</v>
      </c>
      <c r="AM49" s="124">
        <v>0.14447556022899541</v>
      </c>
      <c r="AN49" s="124">
        <v>0.10533162216487152</v>
      </c>
    </row>
    <row r="50" spans="9:40" ht="15" thickBot="1">
      <c r="I50" s="192">
        <v>41400</v>
      </c>
      <c r="J50" s="124">
        <v>0.58648473576047377</v>
      </c>
      <c r="K50" s="124">
        <v>0.50630328436518957</v>
      </c>
      <c r="L50" s="124">
        <v>19.620601943013142</v>
      </c>
      <c r="M50" s="124">
        <v>5.134914959992032E-3</v>
      </c>
      <c r="N50" s="124">
        <v>1.9077372967387021</v>
      </c>
      <c r="O50" s="124">
        <v>1.2005618676113285</v>
      </c>
      <c r="P50" s="124">
        <v>9.2121757502845298</v>
      </c>
      <c r="Q50" s="124">
        <v>0.21370624006411393</v>
      </c>
      <c r="R50" s="124">
        <v>3.653616666516438</v>
      </c>
      <c r="S50" s="124">
        <v>2.3740167016102602</v>
      </c>
      <c r="T50" s="124">
        <v>2.8977221385781675</v>
      </c>
      <c r="U50" s="124">
        <v>3.6976538379658326</v>
      </c>
      <c r="V50" s="124">
        <v>4.4812330995785929</v>
      </c>
      <c r="W50" s="124">
        <v>5.3828463356446621</v>
      </c>
      <c r="X50" s="124">
        <v>6.5620962066942834</v>
      </c>
      <c r="Y50" s="124">
        <v>8.184330957099073</v>
      </c>
      <c r="Z50" s="124">
        <v>9.9770264871883025</v>
      </c>
      <c r="AA50" s="124">
        <v>12.344857565138515</v>
      </c>
      <c r="AB50" s="124">
        <v>14.921290885675905</v>
      </c>
      <c r="AC50" s="124">
        <v>17.860201684172452</v>
      </c>
      <c r="AD50" s="124">
        <v>1.5211875825348022</v>
      </c>
      <c r="AE50" s="124">
        <v>1.2031762080288986</v>
      </c>
      <c r="AF50" s="124">
        <v>0.94373451635360628</v>
      </c>
      <c r="AG50" s="124">
        <v>0.73389947461120708</v>
      </c>
      <c r="AH50" s="124">
        <v>0.56569396138328476</v>
      </c>
      <c r="AI50" s="124">
        <v>0.43209267861080547</v>
      </c>
      <c r="AJ50" s="124">
        <v>0.32697526144514755</v>
      </c>
      <c r="AK50" s="124">
        <v>0.24506866399829158</v>
      </c>
      <c r="AL50" s="124">
        <v>0.18188124981028361</v>
      </c>
      <c r="AM50" s="124">
        <v>0.1336311954028046</v>
      </c>
      <c r="AN50" s="124">
        <v>9.7171824057265543E-2</v>
      </c>
    </row>
    <row r="51" spans="9:40" ht="15" thickBot="1">
      <c r="I51" s="192">
        <v>41500</v>
      </c>
      <c r="J51" s="124">
        <v>0.54796913292692428</v>
      </c>
      <c r="K51" s="124">
        <v>0.47455369202671227</v>
      </c>
      <c r="L51" s="124">
        <v>18.844371994205549</v>
      </c>
      <c r="M51" s="124">
        <v>4.6320756110991932E-3</v>
      </c>
      <c r="N51" s="124">
        <v>1.8040912132807025</v>
      </c>
      <c r="O51" s="124">
        <v>1.1302802689295688</v>
      </c>
      <c r="P51" s="124">
        <v>8.7984955501635955</v>
      </c>
      <c r="Q51" s="124">
        <v>0.1980094791562883</v>
      </c>
      <c r="R51" s="124">
        <v>3.4045614619297453</v>
      </c>
      <c r="S51" s="124">
        <v>2.2501410748362001</v>
      </c>
      <c r="T51" s="124">
        <v>2.7560965117351963</v>
      </c>
      <c r="U51" s="124">
        <v>3.5176184933543944</v>
      </c>
      <c r="V51" s="124">
        <v>4.2777389552691156</v>
      </c>
      <c r="W51" s="124">
        <v>5.1355283319706384</v>
      </c>
      <c r="X51" s="124">
        <v>6.2435697075467385</v>
      </c>
      <c r="Y51" s="124">
        <v>7.7313480635729377</v>
      </c>
      <c r="Z51" s="124">
        <v>9.5197421417369696</v>
      </c>
      <c r="AA51" s="124">
        <v>11.674057329338309</v>
      </c>
      <c r="AB51" s="124">
        <v>14.279450690518765</v>
      </c>
      <c r="AC51" s="124">
        <v>17.05681989488675</v>
      </c>
      <c r="AD51" s="124">
        <v>1.4356659524585855</v>
      </c>
      <c r="AE51" s="124">
        <v>1.1331920831583047</v>
      </c>
      <c r="AF51" s="124">
        <v>0.88695337425091081</v>
      </c>
      <c r="AG51" s="124">
        <v>0.68823570167839732</v>
      </c>
      <c r="AH51" s="124">
        <v>0.52930362695965272</v>
      </c>
      <c r="AI51" s="124">
        <v>0.40336293899452125</v>
      </c>
      <c r="AJ51" s="124">
        <v>0.30451087155063722</v>
      </c>
      <c r="AK51" s="124">
        <v>0.22767617749052138</v>
      </c>
      <c r="AL51" s="124">
        <v>0.16855154979225864</v>
      </c>
      <c r="AM51" s="124">
        <v>0.12352101553110265</v>
      </c>
      <c r="AN51" s="124">
        <v>8.9584897132170119E-2</v>
      </c>
    </row>
    <row r="52" spans="9:40" ht="15" thickBot="1">
      <c r="I52" s="192">
        <v>41600</v>
      </c>
      <c r="J52" s="124">
        <v>0.51167490155176876</v>
      </c>
      <c r="K52" s="124">
        <v>0.44455319478492111</v>
      </c>
      <c r="L52" s="124">
        <v>18.09655808198206</v>
      </c>
      <c r="M52" s="124">
        <v>4.1753717837607254E-3</v>
      </c>
      <c r="N52" s="124">
        <v>1.7052325971269697</v>
      </c>
      <c r="O52" s="124">
        <v>1.06354726624093</v>
      </c>
      <c r="P52" s="124">
        <v>8.4028602103617782</v>
      </c>
      <c r="Q52" s="124">
        <v>0.18333074323979628</v>
      </c>
      <c r="R52" s="124">
        <v>3.1830448387766301</v>
      </c>
      <c r="S52" s="124">
        <v>2.1304803832593722</v>
      </c>
      <c r="T52" s="124">
        <v>2.6216828415367543</v>
      </c>
      <c r="U52" s="124">
        <v>3.2766835770757874</v>
      </c>
      <c r="V52" s="124">
        <v>4.0783297364062889</v>
      </c>
      <c r="W52" s="124">
        <v>4.9064062983362735</v>
      </c>
      <c r="X52" s="124">
        <v>5.9436725815011453</v>
      </c>
      <c r="Y52" s="124">
        <v>7.3043990824760918</v>
      </c>
      <c r="Z52" s="124">
        <v>9.0818174644341028</v>
      </c>
      <c r="AA52" s="124">
        <v>11.043753362856638</v>
      </c>
      <c r="AB52" s="124">
        <v>13.651847793889306</v>
      </c>
      <c r="AC52" s="124">
        <v>16.30246158742473</v>
      </c>
      <c r="AD52" s="124">
        <v>1.3542613408107673</v>
      </c>
      <c r="AE52" s="124">
        <v>1.0667177529302816</v>
      </c>
      <c r="AF52" s="124">
        <v>0.83313750912337881</v>
      </c>
      <c r="AG52" s="124">
        <v>0.6450539248278333</v>
      </c>
      <c r="AH52" s="124">
        <v>0.49497089491763391</v>
      </c>
      <c r="AI52" s="124">
        <v>0.37632217309045768</v>
      </c>
      <c r="AJ52" s="124">
        <v>0.28341883409823393</v>
      </c>
      <c r="AK52" s="124">
        <v>0.21138719293548391</v>
      </c>
      <c r="AL52" s="124">
        <v>0.15609972137886194</v>
      </c>
      <c r="AM52" s="124">
        <v>0.11410159526945937</v>
      </c>
      <c r="AN52" s="124">
        <v>8.2535434734776147E-2</v>
      </c>
    </row>
    <row r="53" spans="9:40" ht="15" thickBot="1">
      <c r="I53" s="192">
        <v>41700</v>
      </c>
      <c r="J53" s="124">
        <v>0.47749533478951467</v>
      </c>
      <c r="K53" s="124">
        <v>0.4162213407826727</v>
      </c>
      <c r="L53" s="124">
        <v>17.383924506062574</v>
      </c>
      <c r="M53" s="124">
        <v>3.7608914930619785E-3</v>
      </c>
      <c r="N53" s="124">
        <v>1.6109879170938162</v>
      </c>
      <c r="O53" s="124">
        <v>1.0002182653815006</v>
      </c>
      <c r="P53" s="124">
        <v>8.0068159728557333</v>
      </c>
      <c r="Q53" s="124">
        <v>0.16961430192131</v>
      </c>
      <c r="R53" s="124">
        <v>3.0128903800827085</v>
      </c>
      <c r="S53" s="124">
        <v>2.0164700047525366</v>
      </c>
      <c r="T53" s="124">
        <v>2.4946835209657694</v>
      </c>
      <c r="U53" s="124">
        <v>3.0623613654152351</v>
      </c>
      <c r="V53" s="124">
        <v>3.8845896055596603</v>
      </c>
      <c r="W53" s="124">
        <v>4.6895101199559859</v>
      </c>
      <c r="X53" s="124">
        <v>5.6547098349912597</v>
      </c>
      <c r="Y53" s="124">
        <v>6.9137100102409015</v>
      </c>
      <c r="Z53" s="124">
        <v>8.6390149856034064</v>
      </c>
      <c r="AA53" s="124">
        <v>10.47908619754338</v>
      </c>
      <c r="AB53" s="124">
        <v>13.011996046498698</v>
      </c>
      <c r="AC53" s="124">
        <v>15.593158914922485</v>
      </c>
      <c r="AD53" s="124">
        <v>1.2768160179086763</v>
      </c>
      <c r="AE53" s="124">
        <v>1.0036112507787831</v>
      </c>
      <c r="AF53" s="124">
        <v>0.78216043724450146</v>
      </c>
      <c r="AG53" s="124">
        <v>0.60424263468223072</v>
      </c>
      <c r="AH53" s="124">
        <v>0.46259851719336637</v>
      </c>
      <c r="AI53" s="124">
        <v>0.35088650845121422</v>
      </c>
      <c r="AJ53" s="124">
        <v>0.26362763162411157</v>
      </c>
      <c r="AK53" s="124">
        <v>0.19614143315721994</v>
      </c>
      <c r="AL53" s="124">
        <v>0.14447556022899541</v>
      </c>
      <c r="AM53" s="124">
        <v>0.10533162216487152</v>
      </c>
      <c r="AN53" s="124">
        <v>7.5989857049310883E-2</v>
      </c>
    </row>
    <row r="54" spans="9:40" ht="15" thickBot="1">
      <c r="I54" s="192">
        <v>41800</v>
      </c>
      <c r="J54" s="124">
        <v>0.44532750542310373</v>
      </c>
      <c r="K54" s="124">
        <v>0.38948043339106453</v>
      </c>
      <c r="L54" s="124">
        <v>16.707481433798382</v>
      </c>
      <c r="M54" s="124">
        <v>3.3850229313951872E-3</v>
      </c>
      <c r="N54" s="124">
        <v>1.5211875825348022</v>
      </c>
      <c r="O54" s="124">
        <v>0.94015268632983107</v>
      </c>
      <c r="P54" s="124">
        <v>7.6011780006137499</v>
      </c>
      <c r="Q54" s="124">
        <v>0.15680677373455659</v>
      </c>
      <c r="R54" s="124">
        <v>2.8665220680435697</v>
      </c>
      <c r="S54" s="124">
        <v>1.9077372967387021</v>
      </c>
      <c r="T54" s="124">
        <v>2.3740167016102602</v>
      </c>
      <c r="U54" s="124">
        <v>2.8977221385781675</v>
      </c>
      <c r="V54" s="124">
        <v>3.6976538379658326</v>
      </c>
      <c r="W54" s="124">
        <v>4.4812330995785929</v>
      </c>
      <c r="X54" s="124">
        <v>5.3828463356446621</v>
      </c>
      <c r="Y54" s="124">
        <v>6.5620962066942834</v>
      </c>
      <c r="Z54" s="124">
        <v>8.184330957099073</v>
      </c>
      <c r="AA54" s="124">
        <v>9.9770264871883025</v>
      </c>
      <c r="AB54" s="124">
        <v>12.344857565138515</v>
      </c>
      <c r="AC54" s="124">
        <v>14.921290885675905</v>
      </c>
      <c r="AD54" s="124">
        <v>1.2031762080288986</v>
      </c>
      <c r="AE54" s="124">
        <v>0.94373451635360628</v>
      </c>
      <c r="AF54" s="124">
        <v>0.73389947461120708</v>
      </c>
      <c r="AG54" s="124">
        <v>0.56569396138328476</v>
      </c>
      <c r="AH54" s="124">
        <v>0.43209267861080547</v>
      </c>
      <c r="AI54" s="124">
        <v>0.32697526144514755</v>
      </c>
      <c r="AJ54" s="124">
        <v>0.24506866399829158</v>
      </c>
      <c r="AK54" s="124">
        <v>0.18188124981028361</v>
      </c>
      <c r="AL54" s="124">
        <v>0.1336311954028046</v>
      </c>
      <c r="AM54" s="124">
        <v>9.7171824057265543E-2</v>
      </c>
      <c r="AN54" s="124">
        <v>6.991634174122742E-2</v>
      </c>
    </row>
    <row r="55" spans="9:40" ht="15" thickBot="1">
      <c r="I55" s="192">
        <v>41900</v>
      </c>
      <c r="J55" s="124">
        <v>0.4150722075945118</v>
      </c>
      <c r="K55" s="124">
        <v>0.3642554869757258</v>
      </c>
      <c r="L55" s="124">
        <v>16.063229552766746</v>
      </c>
      <c r="M55" s="124">
        <v>3.0444343645793228E-3</v>
      </c>
      <c r="N55" s="124">
        <v>1.4356659524585855</v>
      </c>
      <c r="O55" s="124">
        <v>0.88321394060404412</v>
      </c>
      <c r="P55" s="124">
        <v>7.1930922865788176</v>
      </c>
      <c r="Q55" s="124">
        <v>0.14485706868104248</v>
      </c>
      <c r="R55" s="124">
        <v>2.7275998029388044</v>
      </c>
      <c r="S55" s="124">
        <v>1.8040912132807025</v>
      </c>
      <c r="T55" s="124">
        <v>2.2501410748362001</v>
      </c>
      <c r="U55" s="124">
        <v>2.7560965117351963</v>
      </c>
      <c r="V55" s="124">
        <v>3.5176184933543944</v>
      </c>
      <c r="W55" s="124">
        <v>4.2777389552691156</v>
      </c>
      <c r="X55" s="124">
        <v>5.1355283319706384</v>
      </c>
      <c r="Y55" s="124">
        <v>6.2435697075467385</v>
      </c>
      <c r="Z55" s="124">
        <v>7.7313480635729377</v>
      </c>
      <c r="AA55" s="124">
        <v>9.5197421417369696</v>
      </c>
      <c r="AB55" s="124">
        <v>11.674057329338309</v>
      </c>
      <c r="AC55" s="124">
        <v>14.279450690518765</v>
      </c>
      <c r="AD55" s="124">
        <v>1.1331920831583047</v>
      </c>
      <c r="AE55" s="124">
        <v>0.88695337425091081</v>
      </c>
      <c r="AF55" s="124">
        <v>0.68823570167839732</v>
      </c>
      <c r="AG55" s="124">
        <v>0.52930362695965272</v>
      </c>
      <c r="AH55" s="124">
        <v>0.40336293899452125</v>
      </c>
      <c r="AI55" s="124">
        <v>0.30451087155063722</v>
      </c>
      <c r="AJ55" s="124">
        <v>0.22767617749052138</v>
      </c>
      <c r="AK55" s="124">
        <v>0.16855154979225864</v>
      </c>
      <c r="AL55" s="124">
        <v>0.12352101553110265</v>
      </c>
      <c r="AM55" s="124">
        <v>8.9584897132170119E-2</v>
      </c>
      <c r="AN55" s="124">
        <v>6.4284755653187753E-2</v>
      </c>
    </row>
    <row r="56" spans="9:40" ht="15" thickBot="1">
      <c r="I56" s="192">
        <v>42000</v>
      </c>
      <c r="J56" s="124">
        <v>0.3866338954987969</v>
      </c>
      <c r="K56" s="124">
        <v>0.3404741809262849</v>
      </c>
      <c r="L56" s="124">
        <v>15.445015994100876</v>
      </c>
      <c r="M56" s="124">
        <v>2.7360551180252882E-3</v>
      </c>
      <c r="N56" s="124">
        <v>1.3542613408107673</v>
      </c>
      <c r="O56" s="124">
        <v>0.82926940490326717</v>
      </c>
      <c r="P56" s="124">
        <v>6.8014401918385117</v>
      </c>
      <c r="Q56" s="124">
        <v>0.13371633010300021</v>
      </c>
      <c r="R56" s="124">
        <v>2.5963252605553406</v>
      </c>
      <c r="S56" s="124">
        <v>1.7052325971269697</v>
      </c>
      <c r="T56" s="124">
        <v>2.1304803832593722</v>
      </c>
      <c r="U56" s="124">
        <v>2.6216828415367543</v>
      </c>
      <c r="V56" s="124">
        <v>3.2766835770757874</v>
      </c>
      <c r="W56" s="124">
        <v>4.0783297364062889</v>
      </c>
      <c r="X56" s="124">
        <v>4.9064062983362735</v>
      </c>
      <c r="Y56" s="124">
        <v>5.9436725815011453</v>
      </c>
      <c r="Z56" s="124">
        <v>7.3043990824760918</v>
      </c>
      <c r="AA56" s="124">
        <v>9.0818174644341028</v>
      </c>
      <c r="AB56" s="124">
        <v>11.043753362856638</v>
      </c>
      <c r="AC56" s="124">
        <v>13.651847793889306</v>
      </c>
      <c r="AD56" s="124">
        <v>1.0667177529302816</v>
      </c>
      <c r="AE56" s="124">
        <v>0.83313750912337881</v>
      </c>
      <c r="AF56" s="124">
        <v>0.6450539248278333</v>
      </c>
      <c r="AG56" s="124">
        <v>0.49497089491763391</v>
      </c>
      <c r="AH56" s="124">
        <v>0.37632217309045768</v>
      </c>
      <c r="AI56" s="124">
        <v>0.28341883409823393</v>
      </c>
      <c r="AJ56" s="124">
        <v>0.21138719293548391</v>
      </c>
      <c r="AK56" s="124">
        <v>0.15609972137886194</v>
      </c>
      <c r="AL56" s="124">
        <v>0.11410159526945937</v>
      </c>
      <c r="AM56" s="124">
        <v>8.2535434734776147E-2</v>
      </c>
      <c r="AN56" s="124">
        <v>5.9066587639230797E-2</v>
      </c>
    </row>
    <row r="57" spans="9:40" ht="15" thickBot="1">
      <c r="I57" s="192">
        <v>42100</v>
      </c>
      <c r="J57" s="124">
        <v>0.35992061923171653</v>
      </c>
      <c r="K57" s="124">
        <v>0.31806681206586906</v>
      </c>
      <c r="L57" s="124">
        <v>14.846472721557728</v>
      </c>
      <c r="M57" s="124">
        <v>2.4570576150757762E-3</v>
      </c>
      <c r="N57" s="124">
        <v>1.2768160179086763</v>
      </c>
      <c r="O57" s="124">
        <v>0.77819039107392984</v>
      </c>
      <c r="P57" s="124">
        <v>6.4391823748636332</v>
      </c>
      <c r="Q57" s="124">
        <v>0.12333787598319562</v>
      </c>
      <c r="R57" s="124">
        <v>2.4715741079058913</v>
      </c>
      <c r="S57" s="124">
        <v>1.6109879170938162</v>
      </c>
      <c r="T57" s="124">
        <v>2.0164700047525366</v>
      </c>
      <c r="U57" s="124">
        <v>2.4946835209657694</v>
      </c>
      <c r="V57" s="124">
        <v>3.0623613654152351</v>
      </c>
      <c r="W57" s="124">
        <v>3.8845896055596603</v>
      </c>
      <c r="X57" s="124">
        <v>4.6895101199559859</v>
      </c>
      <c r="Y57" s="124">
        <v>5.6547098349912597</v>
      </c>
      <c r="Z57" s="124">
        <v>6.9137100102409015</v>
      </c>
      <c r="AA57" s="124">
        <v>8.6390149856034064</v>
      </c>
      <c r="AB57" s="124">
        <v>10.47908619754338</v>
      </c>
      <c r="AC57" s="124">
        <v>13.011996046498698</v>
      </c>
      <c r="AD57" s="124">
        <v>1.0036112507787831</v>
      </c>
      <c r="AE57" s="124">
        <v>0.78216043724450146</v>
      </c>
      <c r="AF57" s="124">
        <v>0.60424263468223072</v>
      </c>
      <c r="AG57" s="124">
        <v>0.46259851719336637</v>
      </c>
      <c r="AH57" s="124">
        <v>0.35088650845121422</v>
      </c>
      <c r="AI57" s="124">
        <v>0.26362763162411157</v>
      </c>
      <c r="AJ57" s="124">
        <v>0.19614143315721994</v>
      </c>
      <c r="AK57" s="124">
        <v>0.14447556022899541</v>
      </c>
      <c r="AL57" s="124">
        <v>0.10533162216487152</v>
      </c>
      <c r="AM57" s="124">
        <v>7.5989857049310883E-2</v>
      </c>
      <c r="AN57" s="124">
        <v>5.4234882614899241E-2</v>
      </c>
    </row>
    <row r="58" spans="9:40" ht="15" thickBot="1">
      <c r="I58" s="192">
        <v>42200</v>
      </c>
      <c r="J58" s="124">
        <v>0.33484395798642319</v>
      </c>
      <c r="K58" s="124">
        <v>0.29696624555957402</v>
      </c>
      <c r="L58" s="124">
        <v>14.263480663759957</v>
      </c>
      <c r="M58" s="124">
        <v>2.2048404292260904E-3</v>
      </c>
      <c r="N58" s="124">
        <v>1.2031762080288986</v>
      </c>
      <c r="O58" s="124">
        <v>0.72985211249151916</v>
      </c>
      <c r="P58" s="124">
        <v>6.1112037050896655</v>
      </c>
      <c r="Q58" s="124">
        <v>0.11367713976852115</v>
      </c>
      <c r="R58" s="124">
        <v>2.343481340425063</v>
      </c>
      <c r="S58" s="124">
        <v>1.5211875825348022</v>
      </c>
      <c r="T58" s="124">
        <v>1.9077372967387021</v>
      </c>
      <c r="U58" s="124">
        <v>2.3740167016102602</v>
      </c>
      <c r="V58" s="124">
        <v>2.8977221385781675</v>
      </c>
      <c r="W58" s="124">
        <v>3.6976538379658326</v>
      </c>
      <c r="X58" s="124">
        <v>4.4812330995785929</v>
      </c>
      <c r="Y58" s="124">
        <v>5.3828463356446621</v>
      </c>
      <c r="Z58" s="124">
        <v>6.5620962066942834</v>
      </c>
      <c r="AA58" s="124">
        <v>8.184330957099073</v>
      </c>
      <c r="AB58" s="124">
        <v>9.9770264871883025</v>
      </c>
      <c r="AC58" s="124">
        <v>12.344857565138515</v>
      </c>
      <c r="AD58" s="124">
        <v>0.94373451635360628</v>
      </c>
      <c r="AE58" s="124">
        <v>0.73389947461120708</v>
      </c>
      <c r="AF58" s="124">
        <v>0.56569396138328476</v>
      </c>
      <c r="AG58" s="124">
        <v>0.43209267861080547</v>
      </c>
      <c r="AH58" s="124">
        <v>0.32697526144514755</v>
      </c>
      <c r="AI58" s="124">
        <v>0.24506866399829158</v>
      </c>
      <c r="AJ58" s="124">
        <v>0.18188124981028361</v>
      </c>
      <c r="AK58" s="124">
        <v>0.1336311954028046</v>
      </c>
      <c r="AL58" s="124">
        <v>9.7171824057265543E-2</v>
      </c>
      <c r="AM58" s="124">
        <v>6.991634174122742E-2</v>
      </c>
      <c r="AN58" s="124">
        <v>4.9764176894482884E-2</v>
      </c>
    </row>
    <row r="59" spans="9:40" ht="15" thickBot="1">
      <c r="I59" s="192">
        <v>42300</v>
      </c>
      <c r="J59" s="124">
        <v>0.31131895079911653</v>
      </c>
      <c r="K59" s="124">
        <v>0.27710786444245117</v>
      </c>
      <c r="L59" s="124">
        <v>13.695537737677004</v>
      </c>
      <c r="M59" s="124">
        <v>1.977012311686374E-3</v>
      </c>
      <c r="N59" s="124">
        <v>1.1331920831583047</v>
      </c>
      <c r="O59" s="124">
        <v>0.68413364695799395</v>
      </c>
      <c r="P59" s="124">
        <v>5.8126339059521799</v>
      </c>
      <c r="Q59" s="124">
        <v>0.10469161081604839</v>
      </c>
      <c r="R59" s="124">
        <v>2.2197149105392167</v>
      </c>
      <c r="S59" s="124">
        <v>1.4356659524585855</v>
      </c>
      <c r="T59" s="124">
        <v>1.8040912132807025</v>
      </c>
      <c r="U59" s="124">
        <v>2.2501410748362001</v>
      </c>
      <c r="V59" s="124">
        <v>2.7560965117351963</v>
      </c>
      <c r="W59" s="124">
        <v>3.5176184933543944</v>
      </c>
      <c r="X59" s="124">
        <v>4.2777389552691156</v>
      </c>
      <c r="Y59" s="124">
        <v>5.1355283319706384</v>
      </c>
      <c r="Z59" s="124">
        <v>6.2435697075467385</v>
      </c>
      <c r="AA59" s="124">
        <v>7.7313480635729377</v>
      </c>
      <c r="AB59" s="124">
        <v>9.5197421417369696</v>
      </c>
      <c r="AC59" s="124">
        <v>11.674057329338309</v>
      </c>
      <c r="AD59" s="124">
        <v>0.88695337425091081</v>
      </c>
      <c r="AE59" s="124">
        <v>0.68823570167839732</v>
      </c>
      <c r="AF59" s="124">
        <v>0.52930362695965272</v>
      </c>
      <c r="AG59" s="124">
        <v>0.40336293899452125</v>
      </c>
      <c r="AH59" s="124">
        <v>0.30451087155063722</v>
      </c>
      <c r="AI59" s="124">
        <v>0.22767617749052138</v>
      </c>
      <c r="AJ59" s="124">
        <v>0.16855154979225864</v>
      </c>
      <c r="AK59" s="124">
        <v>0.12352101553110265</v>
      </c>
      <c r="AL59" s="124">
        <v>8.9584897132170119E-2</v>
      </c>
      <c r="AM59" s="124">
        <v>6.4284755653187753E-2</v>
      </c>
      <c r="AN59" s="124">
        <v>4.5630434879951741E-2</v>
      </c>
    </row>
    <row r="60" spans="9:40" ht="15" thickBot="1">
      <c r="I60" s="192">
        <v>42400</v>
      </c>
      <c r="J60" s="124">
        <v>0.28926402504689941</v>
      </c>
      <c r="K60" s="124">
        <v>0.25842951788870305</v>
      </c>
      <c r="L60" s="124">
        <v>13.13797590152617</v>
      </c>
      <c r="M60" s="124">
        <v>1.7713771556654816E-3</v>
      </c>
      <c r="N60" s="124">
        <v>1.0667177529302816</v>
      </c>
      <c r="O60" s="124">
        <v>0.64091789622421902</v>
      </c>
      <c r="P60" s="124">
        <v>5.5308339643818591</v>
      </c>
      <c r="Q60" s="124">
        <v>9.6340774561427284E-2</v>
      </c>
      <c r="R60" s="124">
        <v>2.1017547284860361</v>
      </c>
      <c r="S60" s="124">
        <v>1.3542613408107673</v>
      </c>
      <c r="T60" s="124">
        <v>1.7052325971269697</v>
      </c>
      <c r="U60" s="124">
        <v>2.1304803832593722</v>
      </c>
      <c r="V60" s="124">
        <v>2.6216828415367543</v>
      </c>
      <c r="W60" s="124">
        <v>3.2766835770757874</v>
      </c>
      <c r="X60" s="124">
        <v>4.0783297364062889</v>
      </c>
      <c r="Y60" s="124">
        <v>4.9064062983362735</v>
      </c>
      <c r="Z60" s="124">
        <v>5.9436725815011453</v>
      </c>
      <c r="AA60" s="124">
        <v>7.3043990824760918</v>
      </c>
      <c r="AB60" s="124">
        <v>9.0818174644341028</v>
      </c>
      <c r="AC60" s="124">
        <v>11.043753362856638</v>
      </c>
      <c r="AD60" s="124">
        <v>0.83313750912337881</v>
      </c>
      <c r="AE60" s="124">
        <v>0.6450539248278333</v>
      </c>
      <c r="AF60" s="124">
        <v>0.49497089491763391</v>
      </c>
      <c r="AG60" s="124">
        <v>0.37632217309045768</v>
      </c>
      <c r="AH60" s="124">
        <v>0.28341883409823393</v>
      </c>
      <c r="AI60" s="124">
        <v>0.21138719293548391</v>
      </c>
      <c r="AJ60" s="124">
        <v>0.15609972137886194</v>
      </c>
      <c r="AK60" s="124">
        <v>0.11410159526945937</v>
      </c>
      <c r="AL60" s="124">
        <v>8.2535434734776147E-2</v>
      </c>
      <c r="AM60" s="124">
        <v>5.9066587639230797E-2</v>
      </c>
      <c r="AN60" s="124">
        <v>4.1810987159626938E-2</v>
      </c>
    </row>
    <row r="61" spans="9:40" ht="15" thickBot="1">
      <c r="I61" s="192">
        <v>42500</v>
      </c>
      <c r="J61" s="124">
        <v>0.26860092290345794</v>
      </c>
      <c r="K61" s="124">
        <v>0.24087146834444922</v>
      </c>
      <c r="L61" s="124">
        <v>12.604997251948133</v>
      </c>
      <c r="M61" s="124">
        <v>1.5859198588307468E-3</v>
      </c>
      <c r="N61" s="124">
        <v>1.0036112507787831</v>
      </c>
      <c r="O61" s="124">
        <v>0.60009154225540096</v>
      </c>
      <c r="P61" s="124">
        <v>5.2621034996519054</v>
      </c>
      <c r="Q61" s="124">
        <v>8.8586052510212079E-2</v>
      </c>
      <c r="R61" s="124">
        <v>1.9892128919563059</v>
      </c>
      <c r="S61" s="124">
        <v>1.2768160179086763</v>
      </c>
      <c r="T61" s="124">
        <v>1.6109879170938162</v>
      </c>
      <c r="U61" s="124">
        <v>2.0164700047525366</v>
      </c>
      <c r="V61" s="124">
        <v>2.4946835209657694</v>
      </c>
      <c r="W61" s="124">
        <v>3.0623613654152351</v>
      </c>
      <c r="X61" s="124">
        <v>3.8845896055596603</v>
      </c>
      <c r="Y61" s="124">
        <v>4.6895101199559859</v>
      </c>
      <c r="Z61" s="124">
        <v>5.6547098349912597</v>
      </c>
      <c r="AA61" s="124">
        <v>6.9137100102409015</v>
      </c>
      <c r="AB61" s="124">
        <v>8.6390149856034064</v>
      </c>
      <c r="AC61" s="124">
        <v>10.47908619754338</v>
      </c>
      <c r="AD61" s="124">
        <v>0.78216043724450146</v>
      </c>
      <c r="AE61" s="124">
        <v>0.60424263468223072</v>
      </c>
      <c r="AF61" s="124">
        <v>0.46259851719336637</v>
      </c>
      <c r="AG61" s="124">
        <v>0.35088650845121422</v>
      </c>
      <c r="AH61" s="124">
        <v>0.26362763162411157</v>
      </c>
      <c r="AI61" s="124">
        <v>0.19614143315721994</v>
      </c>
      <c r="AJ61" s="124">
        <v>0.14447556022899541</v>
      </c>
      <c r="AK61" s="124">
        <v>0.10533162216487152</v>
      </c>
      <c r="AL61" s="124">
        <v>7.5989857049310883E-2</v>
      </c>
      <c r="AM61" s="124">
        <v>5.4234882614899241E-2</v>
      </c>
      <c r="AN61" s="124">
        <v>3.8284470068199482E-2</v>
      </c>
    </row>
    <row r="62" spans="9:40" ht="15" thickBot="1">
      <c r="I62" s="192">
        <v>42600</v>
      </c>
      <c r="J62" s="124">
        <v>0.24925462595959347</v>
      </c>
      <c r="K62" s="124">
        <v>0.22437633764664572</v>
      </c>
      <c r="L62" s="124">
        <v>12.101233554180865</v>
      </c>
      <c r="M62" s="124">
        <v>1.4187930456145165E-3</v>
      </c>
      <c r="N62" s="124">
        <v>0.94373451635360628</v>
      </c>
      <c r="O62" s="124">
        <v>0.56154500036558153</v>
      </c>
      <c r="P62" s="124">
        <v>5.0132119128877441</v>
      </c>
      <c r="Q62" s="124">
        <v>8.1390742152878878E-2</v>
      </c>
      <c r="R62" s="124">
        <v>1.8818901812366713</v>
      </c>
      <c r="S62" s="124">
        <v>1.2031762080288986</v>
      </c>
      <c r="T62" s="124">
        <v>1.5211875825348022</v>
      </c>
      <c r="U62" s="124">
        <v>1.9077372967387021</v>
      </c>
      <c r="V62" s="124">
        <v>2.3740167016102602</v>
      </c>
      <c r="W62" s="124">
        <v>2.8977221385781675</v>
      </c>
      <c r="X62" s="124">
        <v>3.6976538379658326</v>
      </c>
      <c r="Y62" s="124">
        <v>4.4812330995785929</v>
      </c>
      <c r="Z62" s="124">
        <v>5.3828463356446621</v>
      </c>
      <c r="AA62" s="124">
        <v>6.5620962066942834</v>
      </c>
      <c r="AB62" s="124">
        <v>8.184330957099073</v>
      </c>
      <c r="AC62" s="124">
        <v>9.9770264871883025</v>
      </c>
      <c r="AD62" s="124">
        <v>0.73389947461120708</v>
      </c>
      <c r="AE62" s="124">
        <v>0.56569396138328476</v>
      </c>
      <c r="AF62" s="124">
        <v>0.43209267861080547</v>
      </c>
      <c r="AG62" s="124">
        <v>0.32697526144514755</v>
      </c>
      <c r="AH62" s="124">
        <v>0.24506866399829158</v>
      </c>
      <c r="AI62" s="124">
        <v>0.18188124981028361</v>
      </c>
      <c r="AJ62" s="124">
        <v>0.1336311954028046</v>
      </c>
      <c r="AK62" s="124">
        <v>9.7171824057265543E-2</v>
      </c>
      <c r="AL62" s="124">
        <v>6.991634174122742E-2</v>
      </c>
      <c r="AM62" s="124">
        <v>4.9764176894482884E-2</v>
      </c>
      <c r="AN62" s="124">
        <v>3.5030766753379655E-2</v>
      </c>
    </row>
    <row r="63" spans="9:40" ht="15" thickBot="1">
      <c r="I63" s="192">
        <v>42700</v>
      </c>
      <c r="J63" s="124">
        <v>0.23115327821609069</v>
      </c>
      <c r="K63" s="124">
        <v>0.20888905225050652</v>
      </c>
      <c r="L63" s="124">
        <v>11.603705643248148</v>
      </c>
      <c r="M63" s="124">
        <v>1.2683046113860104E-3</v>
      </c>
      <c r="N63" s="124">
        <v>0.88695337425091081</v>
      </c>
      <c r="O63" s="124">
        <v>0.5251723693547139</v>
      </c>
      <c r="P63" s="124">
        <v>4.7862177159693067</v>
      </c>
      <c r="Q63" s="124">
        <v>7.4719956903990192E-2</v>
      </c>
      <c r="R63" s="124">
        <v>1.7794765105070489</v>
      </c>
      <c r="S63" s="124">
        <v>1.1331920831583047</v>
      </c>
      <c r="T63" s="124">
        <v>1.4356659524585855</v>
      </c>
      <c r="U63" s="124">
        <v>1.8040912132807025</v>
      </c>
      <c r="V63" s="124">
        <v>2.2501410748362001</v>
      </c>
      <c r="W63" s="124">
        <v>2.7560965117351963</v>
      </c>
      <c r="X63" s="124">
        <v>3.5176184933543944</v>
      </c>
      <c r="Y63" s="124">
        <v>4.2777389552691156</v>
      </c>
      <c r="Z63" s="124">
        <v>5.1355283319706384</v>
      </c>
      <c r="AA63" s="124">
        <v>6.2435697075467385</v>
      </c>
      <c r="AB63" s="124">
        <v>7.7313480635729377</v>
      </c>
      <c r="AC63" s="124">
        <v>9.5197421417369696</v>
      </c>
      <c r="AD63" s="124">
        <v>0.68823570167839732</v>
      </c>
      <c r="AE63" s="124">
        <v>0.52930362695965272</v>
      </c>
      <c r="AF63" s="124">
        <v>0.40336293899452125</v>
      </c>
      <c r="AG63" s="124">
        <v>0.30451087155063722</v>
      </c>
      <c r="AH63" s="124">
        <v>0.22767617749052138</v>
      </c>
      <c r="AI63" s="124">
        <v>0.16855154979225864</v>
      </c>
      <c r="AJ63" s="124">
        <v>0.12352101553110265</v>
      </c>
      <c r="AK63" s="124">
        <v>8.9584897132170119E-2</v>
      </c>
      <c r="AL63" s="124">
        <v>6.4284755653187753E-2</v>
      </c>
      <c r="AM63" s="124">
        <v>4.5630434879951741E-2</v>
      </c>
      <c r="AN63" s="124">
        <v>3.2030949788267191E-2</v>
      </c>
    </row>
    <row r="64" spans="9:40" ht="15" thickBot="1">
      <c r="I64" s="192">
        <v>42800</v>
      </c>
      <c r="J64" s="124">
        <v>0.21422810765595457</v>
      </c>
      <c r="K64" s="124">
        <v>0.19435678768711021</v>
      </c>
      <c r="L64" s="124">
        <v>11.108031640014909</v>
      </c>
      <c r="M64" s="124">
        <v>1.1329060509744325E-3</v>
      </c>
      <c r="N64" s="124">
        <v>0.83313750912337881</v>
      </c>
      <c r="O64" s="124">
        <v>0.49087137878869802</v>
      </c>
      <c r="P64" s="124">
        <v>4.5748339220286338</v>
      </c>
      <c r="Q64" s="124">
        <v>6.854056616517426E-2</v>
      </c>
      <c r="R64" s="124">
        <v>1.6817923492600788</v>
      </c>
      <c r="S64" s="124">
        <v>1.0667177529302816</v>
      </c>
      <c r="T64" s="124">
        <v>1.3542613408107673</v>
      </c>
      <c r="U64" s="124">
        <v>1.7052325971269697</v>
      </c>
      <c r="V64" s="124">
        <v>2.1304803832593722</v>
      </c>
      <c r="W64" s="124">
        <v>2.6216828415367543</v>
      </c>
      <c r="X64" s="124">
        <v>3.2766835770757874</v>
      </c>
      <c r="Y64" s="124">
        <v>4.0783297364062889</v>
      </c>
      <c r="Z64" s="124">
        <v>4.9064062983362735</v>
      </c>
      <c r="AA64" s="124">
        <v>5.9436725815011453</v>
      </c>
      <c r="AB64" s="124">
        <v>7.3043990824760918</v>
      </c>
      <c r="AC64" s="124">
        <v>9.0818174644341028</v>
      </c>
      <c r="AD64" s="124">
        <v>0.6450539248278333</v>
      </c>
      <c r="AE64" s="124">
        <v>0.49497089491763391</v>
      </c>
      <c r="AF64" s="124">
        <v>0.37632217309045768</v>
      </c>
      <c r="AG64" s="124">
        <v>0.28341883409823393</v>
      </c>
      <c r="AH64" s="124">
        <v>0.21138719293548391</v>
      </c>
      <c r="AI64" s="124">
        <v>0.15609972137886194</v>
      </c>
      <c r="AJ64" s="124">
        <v>0.11410159526945937</v>
      </c>
      <c r="AK64" s="124">
        <v>8.2535434734776147E-2</v>
      </c>
      <c r="AL64" s="124">
        <v>5.9066587639230797E-2</v>
      </c>
      <c r="AM64" s="124">
        <v>4.1810987159626938E-2</v>
      </c>
      <c r="AN64" s="124">
        <v>2.9267225362494494E-2</v>
      </c>
    </row>
    <row r="65" spans="9:40" ht="15" thickBot="1">
      <c r="I65" s="192">
        <v>42900</v>
      </c>
      <c r="J65" s="124">
        <v>0.19841334660171053</v>
      </c>
      <c r="K65" s="124">
        <v>0.1807289123717819</v>
      </c>
      <c r="L65" s="124">
        <v>10.625197545648318</v>
      </c>
      <c r="M65" s="124">
        <v>1.0111815346050359E-3</v>
      </c>
      <c r="N65" s="124">
        <v>0.78216043724450146</v>
      </c>
      <c r="O65" s="124">
        <v>0.4585433335689304</v>
      </c>
      <c r="P65" s="124">
        <v>4.3747743939237225</v>
      </c>
      <c r="Q65" s="124">
        <v>6.2821135610338613E-2</v>
      </c>
      <c r="R65" s="124">
        <v>1.5886628768549083</v>
      </c>
      <c r="S65" s="124">
        <v>1.0036112507787831</v>
      </c>
      <c r="T65" s="124">
        <v>1.2768160179086763</v>
      </c>
      <c r="U65" s="124">
        <v>1.6109879170938162</v>
      </c>
      <c r="V65" s="124">
        <v>2.0164700047525366</v>
      </c>
      <c r="W65" s="124">
        <v>2.4946835209657694</v>
      </c>
      <c r="X65" s="124">
        <v>3.0623613654152351</v>
      </c>
      <c r="Y65" s="124">
        <v>3.8845896055596603</v>
      </c>
      <c r="Z65" s="124">
        <v>4.6895101199559859</v>
      </c>
      <c r="AA65" s="124">
        <v>5.6547098349912597</v>
      </c>
      <c r="AB65" s="124">
        <v>6.9137100102409015</v>
      </c>
      <c r="AC65" s="124">
        <v>8.6390149856034064</v>
      </c>
      <c r="AD65" s="124">
        <v>0.60424263468223072</v>
      </c>
      <c r="AE65" s="124">
        <v>0.46259851719336637</v>
      </c>
      <c r="AF65" s="124">
        <v>0.35088650845121422</v>
      </c>
      <c r="AG65" s="124">
        <v>0.26362763162411157</v>
      </c>
      <c r="AH65" s="124">
        <v>0.19614143315721994</v>
      </c>
      <c r="AI65" s="124">
        <v>0.14447556022899541</v>
      </c>
      <c r="AJ65" s="124">
        <v>0.10533162216487152</v>
      </c>
      <c r="AK65" s="124">
        <v>7.5989857049310883E-2</v>
      </c>
      <c r="AL65" s="124">
        <v>5.4234882614899241E-2</v>
      </c>
      <c r="AM65" s="124">
        <v>3.8284470068199482E-2</v>
      </c>
      <c r="AN65" s="124">
        <v>2.6722879079331935E-2</v>
      </c>
    </row>
    <row r="66" spans="9:40" ht="15" thickBot="1">
      <c r="I66" s="192">
        <v>43000</v>
      </c>
      <c r="J66" s="124">
        <v>0.18364615106129165</v>
      </c>
      <c r="K66" s="124">
        <v>0.16795693088234878</v>
      </c>
      <c r="L66" s="124">
        <v>10.162690024889844</v>
      </c>
      <c r="M66" s="124">
        <v>9.0183769498305912E-4</v>
      </c>
      <c r="N66" s="124">
        <v>0.73389947461120708</v>
      </c>
      <c r="O66" s="124">
        <v>0.42809305594344327</v>
      </c>
      <c r="P66" s="124">
        <v>4.1831019716310909</v>
      </c>
      <c r="Q66" s="124">
        <v>5.7531867789847549E-2</v>
      </c>
      <c r="R66" s="124">
        <v>1.4999179159032823</v>
      </c>
      <c r="S66" s="124">
        <v>0.94373451635360628</v>
      </c>
      <c r="T66" s="124">
        <v>1.2031762080288986</v>
      </c>
      <c r="U66" s="124">
        <v>1.5211875825348022</v>
      </c>
      <c r="V66" s="124">
        <v>1.9077372967387021</v>
      </c>
      <c r="W66" s="124">
        <v>2.3740167016102602</v>
      </c>
      <c r="X66" s="124">
        <v>2.8977221385781675</v>
      </c>
      <c r="Y66" s="124">
        <v>3.6976538379658326</v>
      </c>
      <c r="Z66" s="124">
        <v>4.4812330995785929</v>
      </c>
      <c r="AA66" s="124">
        <v>5.3828463356446621</v>
      </c>
      <c r="AB66" s="124">
        <v>6.5620962066942834</v>
      </c>
      <c r="AC66" s="124">
        <v>8.184330957099073</v>
      </c>
      <c r="AD66" s="124">
        <v>0.56569396138328476</v>
      </c>
      <c r="AE66" s="124">
        <v>0.43209267861080547</v>
      </c>
      <c r="AF66" s="124">
        <v>0.32697526144514755</v>
      </c>
      <c r="AG66" s="124">
        <v>0.24506866399829158</v>
      </c>
      <c r="AH66" s="124">
        <v>0.18188124981028361</v>
      </c>
      <c r="AI66" s="124">
        <v>0.1336311954028046</v>
      </c>
      <c r="AJ66" s="124">
        <v>9.7171824057265543E-2</v>
      </c>
      <c r="AK66" s="124">
        <v>6.991634174122742E-2</v>
      </c>
      <c r="AL66" s="124">
        <v>4.9764176894482884E-2</v>
      </c>
      <c r="AM66" s="124">
        <v>3.5030766753379655E-2</v>
      </c>
      <c r="AN66" s="124">
        <v>2.4382223380271642E-2</v>
      </c>
    </row>
    <row r="67" spans="9:40" ht="15" thickBot="1">
      <c r="I67" s="192">
        <v>43100</v>
      </c>
      <c r="J67" s="124">
        <v>0.1698665192630617</v>
      </c>
      <c r="K67" s="124">
        <v>0.15599442682448134</v>
      </c>
      <c r="L67" s="124">
        <v>9.7235467974706555</v>
      </c>
      <c r="M67" s="124">
        <v>8.0369409002035595E-4</v>
      </c>
      <c r="N67" s="124">
        <v>0.68823570167839732</v>
      </c>
      <c r="O67" s="124">
        <v>0.39942882511651412</v>
      </c>
      <c r="P67" s="124">
        <v>3.996618996578988</v>
      </c>
      <c r="Q67" s="124">
        <v>5.2644543148280862E-2</v>
      </c>
      <c r="R67" s="124">
        <v>1.4153918650289414</v>
      </c>
      <c r="S67" s="124">
        <v>0.88695337425091081</v>
      </c>
      <c r="T67" s="124">
        <v>1.1331920831583047</v>
      </c>
      <c r="U67" s="124">
        <v>1.4356659524585855</v>
      </c>
      <c r="V67" s="124">
        <v>1.8040912132807025</v>
      </c>
      <c r="W67" s="124">
        <v>2.2501410748362001</v>
      </c>
      <c r="X67" s="124">
        <v>2.7560965117351963</v>
      </c>
      <c r="Y67" s="124">
        <v>3.5176184933543944</v>
      </c>
      <c r="Z67" s="124">
        <v>4.2777389552691156</v>
      </c>
      <c r="AA67" s="124">
        <v>5.1355283319706384</v>
      </c>
      <c r="AB67" s="124">
        <v>6.2435697075467385</v>
      </c>
      <c r="AC67" s="124">
        <v>7.7313480635729377</v>
      </c>
      <c r="AD67" s="124">
        <v>0.52930362695965272</v>
      </c>
      <c r="AE67" s="124">
        <v>0.40336293899452125</v>
      </c>
      <c r="AF67" s="124">
        <v>0.30451087155063722</v>
      </c>
      <c r="AG67" s="124">
        <v>0.22767617749052138</v>
      </c>
      <c r="AH67" s="124">
        <v>0.16855154979225864</v>
      </c>
      <c r="AI67" s="124">
        <v>0.12352101553110265</v>
      </c>
      <c r="AJ67" s="124">
        <v>8.9584897132170119E-2</v>
      </c>
      <c r="AK67" s="124">
        <v>6.4284755653187753E-2</v>
      </c>
      <c r="AL67" s="124">
        <v>4.5630434879951741E-2</v>
      </c>
      <c r="AM67" s="124">
        <v>3.2030949788267191E-2</v>
      </c>
      <c r="AN67" s="124">
        <v>2.2230546613140521E-2</v>
      </c>
    </row>
    <row r="68" spans="9:40" ht="15" thickBot="1">
      <c r="I68" s="192">
        <v>43200</v>
      </c>
      <c r="J68" s="124">
        <v>0.15701720957679943</v>
      </c>
      <c r="K68" s="124">
        <v>0.14479700539908383</v>
      </c>
      <c r="L68" s="124">
        <v>9.3069447805206167</v>
      </c>
      <c r="M68" s="124">
        <v>7.1567430653582517E-4</v>
      </c>
      <c r="N68" s="124">
        <v>0.6450539248278333</v>
      </c>
      <c r="O68" s="124">
        <v>0.37246231461773793</v>
      </c>
      <c r="P68" s="124">
        <v>3.8140648909850388</v>
      </c>
      <c r="Q68" s="124">
        <v>4.8132461547879798E-2</v>
      </c>
      <c r="R68" s="124">
        <v>1.3349236311434622</v>
      </c>
      <c r="S68" s="124">
        <v>0.83313750912337881</v>
      </c>
      <c r="T68" s="124">
        <v>1.0667177529302816</v>
      </c>
      <c r="U68" s="124">
        <v>1.3542613408107673</v>
      </c>
      <c r="V68" s="124">
        <v>1.7052325971269697</v>
      </c>
      <c r="W68" s="124">
        <v>2.1304803832593722</v>
      </c>
      <c r="X68" s="124">
        <v>2.6216828415367543</v>
      </c>
      <c r="Y68" s="124">
        <v>3.2766835770757874</v>
      </c>
      <c r="Z68" s="124">
        <v>4.0783297364062889</v>
      </c>
      <c r="AA68" s="124">
        <v>4.9064062983362735</v>
      </c>
      <c r="AB68" s="124">
        <v>5.9436725815011453</v>
      </c>
      <c r="AC68" s="124">
        <v>7.3043990824760918</v>
      </c>
      <c r="AD68" s="124">
        <v>0.49497089491763391</v>
      </c>
      <c r="AE68" s="124">
        <v>0.37632217309045768</v>
      </c>
      <c r="AF68" s="124">
        <v>0.28341883409823393</v>
      </c>
      <c r="AG68" s="124">
        <v>0.21138719293548391</v>
      </c>
      <c r="AH68" s="124">
        <v>0.15609972137886194</v>
      </c>
      <c r="AI68" s="124">
        <v>0.11410159526945937</v>
      </c>
      <c r="AJ68" s="124">
        <v>8.2535434734776147E-2</v>
      </c>
      <c r="AK68" s="124">
        <v>5.9066587639230797E-2</v>
      </c>
      <c r="AL68" s="124">
        <v>4.1810987159626938E-2</v>
      </c>
      <c r="AM68" s="124">
        <v>2.9267225362494494E-2</v>
      </c>
      <c r="AN68" s="124">
        <v>2.0254063754546855E-2</v>
      </c>
    </row>
    <row r="69" spans="9:40" ht="15" thickBot="1">
      <c r="I69" s="192">
        <v>43300</v>
      </c>
      <c r="J69" s="124">
        <v>0.14504365801304137</v>
      </c>
      <c r="K69" s="124">
        <v>0.13432223578410063</v>
      </c>
      <c r="L69" s="124">
        <v>8.9073344501166893</v>
      </c>
      <c r="M69" s="124">
        <v>6.3679767116334792E-4</v>
      </c>
      <c r="N69" s="124">
        <v>0.60424263468223072</v>
      </c>
      <c r="O69" s="124">
        <v>0.34710852759494137</v>
      </c>
      <c r="P69" s="124">
        <v>3.6361610169986145</v>
      </c>
      <c r="Q69" s="124">
        <v>4.3970384386895572E-2</v>
      </c>
      <c r="R69" s="124">
        <v>1.2583565613665746</v>
      </c>
      <c r="S69" s="124">
        <v>0.78216043724450146</v>
      </c>
      <c r="T69" s="124">
        <v>1.0036112507787831</v>
      </c>
      <c r="U69" s="124">
        <v>1.2768160179086763</v>
      </c>
      <c r="V69" s="124">
        <v>1.6109879170938162</v>
      </c>
      <c r="W69" s="124">
        <v>2.0164700047525366</v>
      </c>
      <c r="X69" s="124">
        <v>2.4946835209657694</v>
      </c>
      <c r="Y69" s="124">
        <v>3.0623613654152351</v>
      </c>
      <c r="Z69" s="124">
        <v>3.8845896055596603</v>
      </c>
      <c r="AA69" s="124">
        <v>4.6895101199559859</v>
      </c>
      <c r="AB69" s="124">
        <v>5.6547098349912597</v>
      </c>
      <c r="AC69" s="124">
        <v>6.9137100102409015</v>
      </c>
      <c r="AD69" s="124">
        <v>0.46259851719336637</v>
      </c>
      <c r="AE69" s="124">
        <v>0.35088650845121422</v>
      </c>
      <c r="AF69" s="124">
        <v>0.26362763162411157</v>
      </c>
      <c r="AG69" s="124">
        <v>0.19614143315721994</v>
      </c>
      <c r="AH69" s="124">
        <v>0.14447556022899541</v>
      </c>
      <c r="AI69" s="124">
        <v>0.10533162216487152</v>
      </c>
      <c r="AJ69" s="124">
        <v>7.5989857049310883E-2</v>
      </c>
      <c r="AK69" s="124">
        <v>5.4234882614899241E-2</v>
      </c>
      <c r="AL69" s="124">
        <v>3.8284470068199482E-2</v>
      </c>
      <c r="AM69" s="124">
        <v>2.6722879079331935E-2</v>
      </c>
      <c r="AN69" s="124">
        <v>1.8439868792449271E-2</v>
      </c>
    </row>
    <row r="70" spans="9:40" ht="15" thickBot="1">
      <c r="I70" s="192">
        <v>43400</v>
      </c>
      <c r="J70" s="124">
        <v>0.13389389548810071</v>
      </c>
      <c r="K70" s="124">
        <v>0.12452959344018621</v>
      </c>
      <c r="L70" s="124">
        <v>8.4994836223353403</v>
      </c>
      <c r="M70" s="124">
        <v>5.6617153566035664E-4</v>
      </c>
      <c r="N70" s="124">
        <v>0.56569396138328476</v>
      </c>
      <c r="O70" s="124">
        <v>0.32328573019799073</v>
      </c>
      <c r="P70" s="124">
        <v>3.4639344380367527</v>
      </c>
      <c r="Q70" s="124">
        <v>4.013447739881424E-2</v>
      </c>
      <c r="R70" s="124">
        <v>1.1855383747043762</v>
      </c>
      <c r="S70" s="124">
        <v>0.73389947461120708</v>
      </c>
      <c r="T70" s="124">
        <v>0.94373451635360628</v>
      </c>
      <c r="U70" s="124">
        <v>1.2031762080288986</v>
      </c>
      <c r="V70" s="124">
        <v>1.5211875825348022</v>
      </c>
      <c r="W70" s="124">
        <v>1.9077372967387021</v>
      </c>
      <c r="X70" s="124">
        <v>2.3740167016102602</v>
      </c>
      <c r="Y70" s="124">
        <v>2.8977221385781675</v>
      </c>
      <c r="Z70" s="124">
        <v>3.6976538379658326</v>
      </c>
      <c r="AA70" s="124">
        <v>4.4812330995785929</v>
      </c>
      <c r="AB70" s="124">
        <v>5.3828463356446621</v>
      </c>
      <c r="AC70" s="124">
        <v>6.5620962066942834</v>
      </c>
      <c r="AD70" s="124">
        <v>0.43209267861080547</v>
      </c>
      <c r="AE70" s="124">
        <v>0.32697526144514755</v>
      </c>
      <c r="AF70" s="124">
        <v>0.24506866399829158</v>
      </c>
      <c r="AG70" s="124">
        <v>0.18188124981028361</v>
      </c>
      <c r="AH70" s="124">
        <v>0.1336311954028046</v>
      </c>
      <c r="AI70" s="124">
        <v>9.7171824057265543E-2</v>
      </c>
      <c r="AJ70" s="124">
        <v>6.991634174122742E-2</v>
      </c>
      <c r="AK70" s="124">
        <v>4.9764176894482884E-2</v>
      </c>
      <c r="AL70" s="124">
        <v>3.5030766753379655E-2</v>
      </c>
      <c r="AM70" s="124">
        <v>2.4382223380271642E-2</v>
      </c>
      <c r="AN70" s="124">
        <v>1.6775888769862163E-2</v>
      </c>
    </row>
    <row r="71" spans="9:40" ht="15" thickBot="1">
      <c r="I71" s="192">
        <v>43500</v>
      </c>
      <c r="J71" s="124">
        <v>0.1235184650363963</v>
      </c>
      <c r="K71" s="124">
        <v>0.11538040244646676</v>
      </c>
      <c r="L71" s="124">
        <v>8.0598740830524278</v>
      </c>
      <c r="M71" s="124">
        <v>5.0298410481722049E-4</v>
      </c>
      <c r="N71" s="124">
        <v>0.52930362695965272</v>
      </c>
      <c r="O71" s="124">
        <v>0.30091538322250139</v>
      </c>
      <c r="P71" s="124">
        <v>3.2978649064464403</v>
      </c>
      <c r="Q71" s="124">
        <v>3.6602254214860006E-2</v>
      </c>
      <c r="R71" s="124">
        <v>1.1163210935847947</v>
      </c>
      <c r="S71" s="124">
        <v>0.68823570167839732</v>
      </c>
      <c r="T71" s="124">
        <v>0.88695337425091081</v>
      </c>
      <c r="U71" s="124">
        <v>1.1331920831583047</v>
      </c>
      <c r="V71" s="124">
        <v>1.4356659524585855</v>
      </c>
      <c r="W71" s="124">
        <v>1.8040912132807025</v>
      </c>
      <c r="X71" s="124">
        <v>2.2501410748362001</v>
      </c>
      <c r="Y71" s="124">
        <v>2.7560965117351963</v>
      </c>
      <c r="Z71" s="124">
        <v>3.5176184933543944</v>
      </c>
      <c r="AA71" s="124">
        <v>4.2777389552691156</v>
      </c>
      <c r="AB71" s="124">
        <v>5.1355283319706384</v>
      </c>
      <c r="AC71" s="124">
        <v>6.2435697075467385</v>
      </c>
      <c r="AD71" s="124">
        <v>0.40336293899452125</v>
      </c>
      <c r="AE71" s="124">
        <v>0.30451087155063722</v>
      </c>
      <c r="AF71" s="124">
        <v>0.22767617749052138</v>
      </c>
      <c r="AG71" s="124">
        <v>0.16855154979225864</v>
      </c>
      <c r="AH71" s="124">
        <v>0.12352101553110265</v>
      </c>
      <c r="AI71" s="124">
        <v>8.9584897132170119E-2</v>
      </c>
      <c r="AJ71" s="124">
        <v>6.4284755653187753E-2</v>
      </c>
      <c r="AK71" s="124">
        <v>4.5630434879951741E-2</v>
      </c>
      <c r="AL71" s="124">
        <v>3.2030949788267191E-2</v>
      </c>
      <c r="AM71" s="124">
        <v>2.2230546613140521E-2</v>
      </c>
      <c r="AN71" s="124">
        <v>1.5250839486184789E-2</v>
      </c>
    </row>
    <row r="72" spans="9:40" ht="15" thickBot="1">
      <c r="I72" s="192">
        <v>43600</v>
      </c>
      <c r="J72" s="124">
        <v>0.11387033914549931</v>
      </c>
      <c r="K72" s="124">
        <v>0.10683777796912799</v>
      </c>
      <c r="L72" s="124">
        <v>7.607590027172785</v>
      </c>
      <c r="M72" s="124">
        <v>4.4649777621369653E-4</v>
      </c>
      <c r="N72" s="124">
        <v>0.49497089491763391</v>
      </c>
      <c r="O72" s="124">
        <v>0.27992207218370313</v>
      </c>
      <c r="P72" s="124">
        <v>3.0912167393531904</v>
      </c>
      <c r="Q72" s="124">
        <v>3.3352520768308157E-2</v>
      </c>
      <c r="R72" s="124">
        <v>1.050560975336198</v>
      </c>
      <c r="S72" s="124">
        <v>0.6450539248278333</v>
      </c>
      <c r="T72" s="124">
        <v>0.83313750912337881</v>
      </c>
      <c r="U72" s="124">
        <v>1.0667177529302816</v>
      </c>
      <c r="V72" s="124">
        <v>1.3542613408107673</v>
      </c>
      <c r="W72" s="124">
        <v>1.7052325971269697</v>
      </c>
      <c r="X72" s="124">
        <v>2.1304803832593722</v>
      </c>
      <c r="Y72" s="124">
        <v>2.6216828415367543</v>
      </c>
      <c r="Z72" s="124">
        <v>3.2766835770757874</v>
      </c>
      <c r="AA72" s="124">
        <v>4.0783297364062889</v>
      </c>
      <c r="AB72" s="124">
        <v>4.9064062983362735</v>
      </c>
      <c r="AC72" s="124">
        <v>5.9436725815011453</v>
      </c>
      <c r="AD72" s="124">
        <v>0.37632217309045768</v>
      </c>
      <c r="AE72" s="124">
        <v>0.28341883409823393</v>
      </c>
      <c r="AF72" s="124">
        <v>0.21138719293548391</v>
      </c>
      <c r="AG72" s="124">
        <v>0.15609972137886194</v>
      </c>
      <c r="AH72" s="124">
        <v>0.11410159526945937</v>
      </c>
      <c r="AI72" s="124">
        <v>8.2535434734776147E-2</v>
      </c>
      <c r="AJ72" s="124">
        <v>5.9066587639230797E-2</v>
      </c>
      <c r="AK72" s="124">
        <v>4.1810987159626938E-2</v>
      </c>
      <c r="AL72" s="124">
        <v>2.9267225362494494E-2</v>
      </c>
      <c r="AM72" s="124">
        <v>2.0254063754546855E-2</v>
      </c>
      <c r="AN72" s="124">
        <v>1.385418284836893E-2</v>
      </c>
    </row>
    <row r="73" spans="9:40" ht="15" thickBot="1">
      <c r="I73" s="192">
        <v>43700</v>
      </c>
      <c r="J73" s="124">
        <v>0.10490483738258166</v>
      </c>
      <c r="K73" s="124">
        <v>9.8866568961820958E-2</v>
      </c>
      <c r="L73" s="124">
        <v>7.1754100603252731</v>
      </c>
      <c r="M73" s="124">
        <v>3.9604296214560146E-4</v>
      </c>
      <c r="N73" s="124">
        <v>0.46259851719336637</v>
      </c>
      <c r="O73" s="124">
        <v>0.2602334359912627</v>
      </c>
      <c r="P73" s="124">
        <v>2.8890745677208867</v>
      </c>
      <c r="Q73" s="124">
        <v>3.0365320614993002E-2</v>
      </c>
      <c r="R73" s="124">
        <v>0.98811844368226542</v>
      </c>
      <c r="S73" s="124">
        <v>0.60424263468223072</v>
      </c>
      <c r="T73" s="124">
        <v>0.78216043724450146</v>
      </c>
      <c r="U73" s="124">
        <v>1.0036112507787831</v>
      </c>
      <c r="V73" s="124">
        <v>1.2768160179086763</v>
      </c>
      <c r="W73" s="124">
        <v>1.6109879170938162</v>
      </c>
      <c r="X73" s="124">
        <v>2.0164700047525366</v>
      </c>
      <c r="Y73" s="124">
        <v>2.4946835209657694</v>
      </c>
      <c r="Z73" s="124">
        <v>3.0623613654152351</v>
      </c>
      <c r="AA73" s="124">
        <v>3.8845896055596603</v>
      </c>
      <c r="AB73" s="124">
        <v>4.6895101199559859</v>
      </c>
      <c r="AC73" s="124">
        <v>5.6547098349912597</v>
      </c>
      <c r="AD73" s="124">
        <v>0.35088650845121422</v>
      </c>
      <c r="AE73" s="124">
        <v>0.26362763162411157</v>
      </c>
      <c r="AF73" s="124">
        <v>0.19614143315721994</v>
      </c>
      <c r="AG73" s="124">
        <v>0.14447556022899541</v>
      </c>
      <c r="AH73" s="124">
        <v>0.10533162216487152</v>
      </c>
      <c r="AI73" s="124">
        <v>7.5989857049310883E-2</v>
      </c>
      <c r="AJ73" s="124">
        <v>5.4234882614899241E-2</v>
      </c>
      <c r="AK73" s="124">
        <v>3.8284470068199482E-2</v>
      </c>
      <c r="AL73" s="124">
        <v>2.6722879079331935E-2</v>
      </c>
      <c r="AM73" s="124">
        <v>1.8439868792449271E-2</v>
      </c>
      <c r="AN73" s="124">
        <v>1.2576085860126488E-2</v>
      </c>
    </row>
    <row r="74" spans="9:40" ht="15" thickBot="1">
      <c r="I74" s="192">
        <v>43800</v>
      </c>
      <c r="J74" s="124">
        <v>9.6579544473791593E-2</v>
      </c>
      <c r="K74" s="124">
        <v>9.1433301192908947E-2</v>
      </c>
      <c r="L74" s="124">
        <v>6.7824679939671046</v>
      </c>
      <c r="M74" s="124">
        <v>3.510123651449265E-4</v>
      </c>
      <c r="N74" s="124">
        <v>0.43209267861080547</v>
      </c>
      <c r="O74" s="124">
        <v>0.24178009439573087</v>
      </c>
      <c r="P74" s="124">
        <v>2.7271145911549062</v>
      </c>
      <c r="Q74" s="124">
        <v>2.7621881240007102E-2</v>
      </c>
      <c r="R74" s="124">
        <v>0.92885802031415876</v>
      </c>
      <c r="S74" s="124">
        <v>0.56569396138328476</v>
      </c>
      <c r="T74" s="124">
        <v>0.73389947461120708</v>
      </c>
      <c r="U74" s="124">
        <v>0.94373451635360628</v>
      </c>
      <c r="V74" s="124">
        <v>1.2031762080288986</v>
      </c>
      <c r="W74" s="124">
        <v>1.5211875825348022</v>
      </c>
      <c r="X74" s="124">
        <v>1.9077372967387021</v>
      </c>
      <c r="Y74" s="124">
        <v>2.3740167016102602</v>
      </c>
      <c r="Z74" s="124">
        <v>2.8977221385781675</v>
      </c>
      <c r="AA74" s="124">
        <v>3.6976538379658326</v>
      </c>
      <c r="AB74" s="124">
        <v>4.4812330995785929</v>
      </c>
      <c r="AC74" s="124">
        <v>5.3828463356446621</v>
      </c>
      <c r="AD74" s="124">
        <v>0.32697526144514755</v>
      </c>
      <c r="AE74" s="124">
        <v>0.24506866399829158</v>
      </c>
      <c r="AF74" s="124">
        <v>0.18188124981028361</v>
      </c>
      <c r="AG74" s="124">
        <v>0.1336311954028046</v>
      </c>
      <c r="AH74" s="124">
        <v>9.7171824057265543E-2</v>
      </c>
      <c r="AI74" s="124">
        <v>6.991634174122742E-2</v>
      </c>
      <c r="AJ74" s="124">
        <v>4.9764176894482884E-2</v>
      </c>
      <c r="AK74" s="124">
        <v>3.5030766753379655E-2</v>
      </c>
      <c r="AL74" s="124">
        <v>2.4382223380271642E-2</v>
      </c>
      <c r="AM74" s="124">
        <v>1.6775888769862163E-2</v>
      </c>
      <c r="AN74" s="124">
        <v>1.1407381233626251E-2</v>
      </c>
    </row>
    <row r="75" spans="9:40" ht="15" thickBot="1">
      <c r="I75" s="192">
        <v>43900</v>
      </c>
      <c r="J75" s="124">
        <v>8.8854228990539699E-2</v>
      </c>
      <c r="K75" s="124">
        <v>8.4506120690415326E-2</v>
      </c>
      <c r="L75" s="124">
        <v>6.4307105040906247</v>
      </c>
      <c r="M75" s="124">
        <v>3.1085567963270284E-4</v>
      </c>
      <c r="N75" s="124">
        <v>0.40336293899452125</v>
      </c>
      <c r="O75" s="124">
        <v>0.22449557437648443</v>
      </c>
      <c r="P75" s="124">
        <v>2.5921614484015523</v>
      </c>
      <c r="Q75" s="124">
        <v>2.5104561415983401E-2</v>
      </c>
      <c r="R75" s="124">
        <v>0.87264825658970668</v>
      </c>
      <c r="S75" s="124">
        <v>0.52930362695965272</v>
      </c>
      <c r="T75" s="124">
        <v>0.68823570167839732</v>
      </c>
      <c r="U75" s="124">
        <v>0.88695337425091081</v>
      </c>
      <c r="V75" s="124">
        <v>1.1331920831583047</v>
      </c>
      <c r="W75" s="124">
        <v>1.4356659524585855</v>
      </c>
      <c r="X75" s="124">
        <v>1.8040912132807025</v>
      </c>
      <c r="Y75" s="124">
        <v>2.2501410748362001</v>
      </c>
      <c r="Z75" s="124">
        <v>2.7560965117351963</v>
      </c>
      <c r="AA75" s="124">
        <v>3.5176184933543944</v>
      </c>
      <c r="AB75" s="124">
        <v>4.2777389552691156</v>
      </c>
      <c r="AC75" s="124">
        <v>5.1355283319706384</v>
      </c>
      <c r="AD75" s="124">
        <v>0.30451087155063722</v>
      </c>
      <c r="AE75" s="124">
        <v>0.22767617749052138</v>
      </c>
      <c r="AF75" s="124">
        <v>0.16855154979225864</v>
      </c>
      <c r="AG75" s="124">
        <v>0.12352101553110265</v>
      </c>
      <c r="AH75" s="124">
        <v>8.9584897132170119E-2</v>
      </c>
      <c r="AI75" s="124">
        <v>6.4284755653187753E-2</v>
      </c>
      <c r="AJ75" s="124">
        <v>4.5630434879951741E-2</v>
      </c>
      <c r="AK75" s="124">
        <v>3.2030949788267191E-2</v>
      </c>
      <c r="AL75" s="124">
        <v>2.2230546613140521E-2</v>
      </c>
      <c r="AM75" s="124">
        <v>1.5250839486184789E-2</v>
      </c>
      <c r="AN75" s="124">
        <v>1.0339529604640267E-2</v>
      </c>
    </row>
    <row r="76" spans="9:40" ht="15" thickBot="1">
      <c r="I76" s="192">
        <v>44000</v>
      </c>
      <c r="J76" s="124">
        <v>8.1690762788807145E-2</v>
      </c>
      <c r="K76" s="124">
        <v>7.8054737691193699E-2</v>
      </c>
      <c r="L76" s="124">
        <v>6.1119608836265007</v>
      </c>
      <c r="M76" s="124">
        <v>2.7507469336937823E-4</v>
      </c>
      <c r="N76" s="124">
        <v>0.37632217309045768</v>
      </c>
      <c r="O76" s="124">
        <v>0.20831623563959323</v>
      </c>
      <c r="P76" s="124">
        <v>2.4673111654393662</v>
      </c>
      <c r="Q76" s="124">
        <v>2.2796799673563604E-2</v>
      </c>
      <c r="R76" s="124">
        <v>0.81936166539878141</v>
      </c>
      <c r="S76" s="124">
        <v>0.49497089491763391</v>
      </c>
      <c r="T76" s="124">
        <v>0.6450539248278333</v>
      </c>
      <c r="U76" s="124">
        <v>0.83313750912337881</v>
      </c>
      <c r="V76" s="124">
        <v>1.0667177529302816</v>
      </c>
      <c r="W76" s="124">
        <v>1.3542613408107673</v>
      </c>
      <c r="X76" s="124">
        <v>1.7052325971269697</v>
      </c>
      <c r="Y76" s="124">
        <v>2.1304803832593722</v>
      </c>
      <c r="Z76" s="124">
        <v>2.6216828415367543</v>
      </c>
      <c r="AA76" s="124">
        <v>3.2766835770757874</v>
      </c>
      <c r="AB76" s="124">
        <v>4.0783297364062889</v>
      </c>
      <c r="AC76" s="124">
        <v>4.9064062983362735</v>
      </c>
      <c r="AD76" s="124">
        <v>0.28341883409823393</v>
      </c>
      <c r="AE76" s="124">
        <v>0.21138719293548391</v>
      </c>
      <c r="AF76" s="124">
        <v>0.15609972137886194</v>
      </c>
      <c r="AG76" s="124">
        <v>0.11410159526945937</v>
      </c>
      <c r="AH76" s="124">
        <v>8.2535434734776147E-2</v>
      </c>
      <c r="AI76" s="124">
        <v>5.9066587639230797E-2</v>
      </c>
      <c r="AJ76" s="124">
        <v>4.1810987159626938E-2</v>
      </c>
      <c r="AK76" s="124">
        <v>2.9267225362494494E-2</v>
      </c>
      <c r="AL76" s="124">
        <v>2.0254063754546855E-2</v>
      </c>
      <c r="AM76" s="124">
        <v>1.385418284836893E-2</v>
      </c>
      <c r="AN76" s="124">
        <v>9.3645833288743159E-3</v>
      </c>
    </row>
    <row r="77" spans="9:40" ht="15" thickBot="1">
      <c r="I77" s="192">
        <v>44100</v>
      </c>
      <c r="J77" s="124">
        <v>7.5053041339443557E-2</v>
      </c>
      <c r="K77" s="124">
        <v>7.2050371176359734E-2</v>
      </c>
      <c r="L77" s="124">
        <v>5.8175622527745734</v>
      </c>
      <c r="M77" s="124">
        <v>2.4321876349616669E-4</v>
      </c>
      <c r="N77" s="124">
        <v>0.35088650845121422</v>
      </c>
      <c r="O77" s="124">
        <v>0.19318119539198889</v>
      </c>
      <c r="P77" s="124">
        <v>2.349148240893888</v>
      </c>
      <c r="Q77" s="124">
        <v>2.0683063939714266E-2</v>
      </c>
      <c r="R77" s="124">
        <v>0.76887465322432358</v>
      </c>
      <c r="S77" s="124">
        <v>0.46259851719336637</v>
      </c>
      <c r="T77" s="124">
        <v>0.60424263468223072</v>
      </c>
      <c r="U77" s="124">
        <v>0.78216043724450146</v>
      </c>
      <c r="V77" s="124">
        <v>1.0036112507787831</v>
      </c>
      <c r="W77" s="124">
        <v>1.2768160179086763</v>
      </c>
      <c r="X77" s="124">
        <v>1.6109879170938162</v>
      </c>
      <c r="Y77" s="124">
        <v>2.0164700047525366</v>
      </c>
      <c r="Z77" s="124">
        <v>2.4946835209657694</v>
      </c>
      <c r="AA77" s="124">
        <v>3.0623613654152351</v>
      </c>
      <c r="AB77" s="124">
        <v>3.8845896055596603</v>
      </c>
      <c r="AC77" s="124">
        <v>4.6895101199559859</v>
      </c>
      <c r="AD77" s="124">
        <v>0.26362763162411157</v>
      </c>
      <c r="AE77" s="124">
        <v>0.19614143315721994</v>
      </c>
      <c r="AF77" s="124">
        <v>0.14447556022899541</v>
      </c>
      <c r="AG77" s="124">
        <v>0.10533162216487152</v>
      </c>
      <c r="AH77" s="124">
        <v>7.5989857049310883E-2</v>
      </c>
      <c r="AI77" s="124">
        <v>5.4234882614899241E-2</v>
      </c>
      <c r="AJ77" s="124">
        <v>3.8284470068199482E-2</v>
      </c>
      <c r="AK77" s="124">
        <v>2.6722879079331935E-2</v>
      </c>
      <c r="AL77" s="124">
        <v>1.8439868792449271E-2</v>
      </c>
      <c r="AM77" s="124">
        <v>1.2576085860126488E-2</v>
      </c>
      <c r="AN77" s="124">
        <v>8.4751518342529447E-3</v>
      </c>
    </row>
    <row r="78" spans="9:40" ht="15" thickBot="1">
      <c r="I78" s="192">
        <v>44200</v>
      </c>
      <c r="J78" s="124">
        <v>6.8906905079055253E-2</v>
      </c>
      <c r="K78" s="124">
        <v>6.6465694070420467E-2</v>
      </c>
      <c r="L78" s="124">
        <v>5.5414005915195634</v>
      </c>
      <c r="M78" s="124">
        <v>2.1488064308715203E-4</v>
      </c>
      <c r="N78" s="124">
        <v>0.32697526144514755</v>
      </c>
      <c r="O78" s="124">
        <v>0.17903225255567512</v>
      </c>
      <c r="P78" s="124">
        <v>2.2369753851429217</v>
      </c>
      <c r="Q78" s="124">
        <v>1.8748802394489363E-2</v>
      </c>
      <c r="R78" s="124">
        <v>0.72106745241958237</v>
      </c>
      <c r="S78" s="124">
        <v>0.43209267861080547</v>
      </c>
      <c r="T78" s="124">
        <v>0.56569396138328476</v>
      </c>
      <c r="U78" s="124">
        <v>0.73389947461120708</v>
      </c>
      <c r="V78" s="124">
        <v>0.94373451635360628</v>
      </c>
      <c r="W78" s="124">
        <v>1.2031762080288986</v>
      </c>
      <c r="X78" s="124">
        <v>1.5211875825348022</v>
      </c>
      <c r="Y78" s="124">
        <v>1.9077372967387021</v>
      </c>
      <c r="Z78" s="124">
        <v>2.3740167016102602</v>
      </c>
      <c r="AA78" s="124">
        <v>2.8977221385781675</v>
      </c>
      <c r="AB78" s="124">
        <v>3.6976538379658326</v>
      </c>
      <c r="AC78" s="124">
        <v>4.4812330995785929</v>
      </c>
      <c r="AD78" s="124">
        <v>0.24506866399829158</v>
      </c>
      <c r="AE78" s="124">
        <v>0.18188124981028361</v>
      </c>
      <c r="AF78" s="124">
        <v>0.1336311954028046</v>
      </c>
      <c r="AG78" s="124">
        <v>9.7171824057265543E-2</v>
      </c>
      <c r="AH78" s="124">
        <v>6.991634174122742E-2</v>
      </c>
      <c r="AI78" s="124">
        <v>4.9764176894482884E-2</v>
      </c>
      <c r="AJ78" s="124">
        <v>3.5030766753379655E-2</v>
      </c>
      <c r="AK78" s="124">
        <v>2.4382223380271642E-2</v>
      </c>
      <c r="AL78" s="124">
        <v>1.6775888769862163E-2</v>
      </c>
      <c r="AM78" s="124">
        <v>1.1407381233626251E-2</v>
      </c>
      <c r="AN78" s="124">
        <v>7.6643685012245995E-3</v>
      </c>
    </row>
    <row r="79" spans="9:40" ht="15" thickBot="1">
      <c r="I79" s="192">
        <v>44300</v>
      </c>
      <c r="J79" s="124">
        <v>6.3220061902550223E-2</v>
      </c>
      <c r="K79" s="124">
        <v>6.1274779176839426E-2</v>
      </c>
      <c r="L79" s="124">
        <v>5.2795895341828327</v>
      </c>
      <c r="M79" s="124">
        <v>1.8969263525076463E-4</v>
      </c>
      <c r="N79" s="124">
        <v>0.30451087155063722</v>
      </c>
      <c r="O79" s="124">
        <v>0.16581381158252467</v>
      </c>
      <c r="P79" s="124">
        <v>2.1239659996761113</v>
      </c>
      <c r="Q79" s="124">
        <v>1.6980395591684891E-2</v>
      </c>
      <c r="R79" s="124">
        <v>0.67582405371412446</v>
      </c>
      <c r="S79" s="124">
        <v>0.40336293899452125</v>
      </c>
      <c r="T79" s="124">
        <v>0.52930362695965272</v>
      </c>
      <c r="U79" s="124">
        <v>0.68823570167839732</v>
      </c>
      <c r="V79" s="124">
        <v>0.88695337425091081</v>
      </c>
      <c r="W79" s="124">
        <v>1.1331920831583047</v>
      </c>
      <c r="X79" s="124">
        <v>1.4356659524585855</v>
      </c>
      <c r="Y79" s="124">
        <v>1.8040912132807025</v>
      </c>
      <c r="Z79" s="124">
        <v>2.2501410748362001</v>
      </c>
      <c r="AA79" s="124">
        <v>2.7560965117351963</v>
      </c>
      <c r="AB79" s="124">
        <v>3.5176184933543944</v>
      </c>
      <c r="AC79" s="124">
        <v>4.2777389552691156</v>
      </c>
      <c r="AD79" s="124">
        <v>0.22767617749052138</v>
      </c>
      <c r="AE79" s="124">
        <v>0.16855154979225864</v>
      </c>
      <c r="AF79" s="124">
        <v>0.12352101553110265</v>
      </c>
      <c r="AG79" s="124">
        <v>8.9584897132170119E-2</v>
      </c>
      <c r="AH79" s="124">
        <v>6.4284755653187753E-2</v>
      </c>
      <c r="AI79" s="124">
        <v>4.5630434879951741E-2</v>
      </c>
      <c r="AJ79" s="124">
        <v>3.2030949788267191E-2</v>
      </c>
      <c r="AK79" s="124">
        <v>2.2230546613140521E-2</v>
      </c>
      <c r="AL79" s="124">
        <v>1.5250839486184789E-2</v>
      </c>
      <c r="AM79" s="124">
        <v>1.0339529604640267E-2</v>
      </c>
      <c r="AN79" s="124">
        <v>6.9258590407032528E-3</v>
      </c>
    </row>
    <row r="80" spans="9:40" ht="15" thickBot="1">
      <c r="I80" s="192">
        <v>44400</v>
      </c>
      <c r="J80" s="124">
        <v>5.7962010909750415E-2</v>
      </c>
      <c r="K80" s="124">
        <v>5.6453045918006241E-2</v>
      </c>
      <c r="L80" s="124">
        <v>5.0263089494390147</v>
      </c>
      <c r="M80" s="124">
        <v>1.6732305292596893E-4</v>
      </c>
      <c r="N80" s="124">
        <v>0.28341883409823393</v>
      </c>
      <c r="O80" s="124">
        <v>0.15347280602649743</v>
      </c>
      <c r="P80" s="124">
        <v>2.013095329281021</v>
      </c>
      <c r="Q80" s="124">
        <v>1.536510988362026E-2</v>
      </c>
      <c r="R80" s="124">
        <v>0.63303213895399135</v>
      </c>
      <c r="S80" s="124">
        <v>0.37632217309045768</v>
      </c>
      <c r="T80" s="124">
        <v>0.49497089491763391</v>
      </c>
      <c r="U80" s="124">
        <v>0.6450539248278333</v>
      </c>
      <c r="V80" s="124">
        <v>0.83313750912337881</v>
      </c>
      <c r="W80" s="124">
        <v>1.0667177529302816</v>
      </c>
      <c r="X80" s="124">
        <v>1.3542613408107673</v>
      </c>
      <c r="Y80" s="124">
        <v>1.7052325971269697</v>
      </c>
      <c r="Z80" s="124">
        <v>2.1304803832593722</v>
      </c>
      <c r="AA80" s="124">
        <v>2.6216828415367543</v>
      </c>
      <c r="AB80" s="124">
        <v>3.2766835770757874</v>
      </c>
      <c r="AC80" s="124">
        <v>4.0783297364062889</v>
      </c>
      <c r="AD80" s="124">
        <v>0.21138719293548391</v>
      </c>
      <c r="AE80" s="124">
        <v>0.15609972137886194</v>
      </c>
      <c r="AF80" s="124">
        <v>0.11410159526945937</v>
      </c>
      <c r="AG80" s="124">
        <v>8.2535434734776147E-2</v>
      </c>
      <c r="AH80" s="124">
        <v>5.9066587639230797E-2</v>
      </c>
      <c r="AI80" s="124">
        <v>4.1810987159626938E-2</v>
      </c>
      <c r="AJ80" s="124">
        <v>2.9267225362494494E-2</v>
      </c>
      <c r="AK80" s="124">
        <v>2.0254063754546855E-2</v>
      </c>
      <c r="AL80" s="124">
        <v>1.385418284836893E-2</v>
      </c>
      <c r="AM80" s="124">
        <v>9.3645833288743159E-3</v>
      </c>
      <c r="AN80" s="124">
        <v>6.2537113370646005E-3</v>
      </c>
    </row>
    <row r="81" spans="9:40" ht="15" thickBot="1">
      <c r="I81" s="192">
        <v>44500</v>
      </c>
      <c r="J81" s="124">
        <v>5.310396750975923E-2</v>
      </c>
      <c r="K81" s="124">
        <v>5.1977207942765669E-2</v>
      </c>
      <c r="L81" s="124">
        <v>4.7810483430688642</v>
      </c>
      <c r="M81" s="124">
        <v>1.4747296360896806E-4</v>
      </c>
      <c r="N81" s="124">
        <v>0.26362763162411157</v>
      </c>
      <c r="O81" s="124">
        <v>0.14195862202591761</v>
      </c>
      <c r="P81" s="124">
        <v>1.9070289726896221</v>
      </c>
      <c r="Q81" s="124">
        <v>1.3891052185043469E-2</v>
      </c>
      <c r="R81" s="124">
        <v>0.59258301407512148</v>
      </c>
      <c r="S81" s="124">
        <v>0.35088650845121422</v>
      </c>
      <c r="T81" s="124">
        <v>0.46259851719336637</v>
      </c>
      <c r="U81" s="124">
        <v>0.60424263468223072</v>
      </c>
      <c r="V81" s="124">
        <v>0.78216043724450146</v>
      </c>
      <c r="W81" s="124">
        <v>1.0036112507787831</v>
      </c>
      <c r="X81" s="124">
        <v>1.2768160179086763</v>
      </c>
      <c r="Y81" s="124">
        <v>1.6109879170938162</v>
      </c>
      <c r="Z81" s="124">
        <v>2.0164700047525366</v>
      </c>
      <c r="AA81" s="124">
        <v>2.4946835209657694</v>
      </c>
      <c r="AB81" s="124">
        <v>3.0623613654152351</v>
      </c>
      <c r="AC81" s="124">
        <v>3.8845896055596603</v>
      </c>
      <c r="AD81" s="124">
        <v>0.19614143315721994</v>
      </c>
      <c r="AE81" s="124">
        <v>0.14447556022899541</v>
      </c>
      <c r="AF81" s="124">
        <v>0.10533162216487152</v>
      </c>
      <c r="AG81" s="124">
        <v>7.5989857049310883E-2</v>
      </c>
      <c r="AH81" s="124">
        <v>5.4234882614899241E-2</v>
      </c>
      <c r="AI81" s="124">
        <v>3.8284470068199482E-2</v>
      </c>
      <c r="AJ81" s="124">
        <v>2.6722879079331935E-2</v>
      </c>
      <c r="AK81" s="124">
        <v>1.8439868792449271E-2</v>
      </c>
      <c r="AL81" s="124">
        <v>1.2576085860126488E-2</v>
      </c>
      <c r="AM81" s="124">
        <v>8.4751518342529447E-3</v>
      </c>
      <c r="AN81" s="124">
        <v>5.6424467216619036E-3</v>
      </c>
    </row>
    <row r="82" spans="9:40" ht="15" thickBot="1">
      <c r="I82" s="192">
        <v>44600</v>
      </c>
      <c r="J82" s="124">
        <v>4.8618789978022145E-2</v>
      </c>
      <c r="K82" s="124">
        <v>4.7825221659821393E-2</v>
      </c>
      <c r="L82" s="124">
        <v>4.5475019685259568</v>
      </c>
      <c r="M82" s="124">
        <v>1.2987319931676068E-4</v>
      </c>
      <c r="N82" s="124">
        <v>0.24506866399829158</v>
      </c>
      <c r="O82" s="124">
        <v>0.13122302184380577</v>
      </c>
      <c r="P82" s="124">
        <v>1.8058363902243821</v>
      </c>
      <c r="Q82" s="124">
        <v>1.2547126105923685E-2</v>
      </c>
      <c r="R82" s="124">
        <v>0.55437154230375496</v>
      </c>
      <c r="S82" s="124">
        <v>0.32697526144514755</v>
      </c>
      <c r="T82" s="124">
        <v>0.43209267861080547</v>
      </c>
      <c r="U82" s="124">
        <v>0.56569396138328476</v>
      </c>
      <c r="V82" s="124">
        <v>0.73389947461120708</v>
      </c>
      <c r="W82" s="124">
        <v>0.94373451635360628</v>
      </c>
      <c r="X82" s="124">
        <v>1.2031762080288986</v>
      </c>
      <c r="Y82" s="124">
        <v>1.5211875825348022</v>
      </c>
      <c r="Z82" s="124">
        <v>1.9077372967387021</v>
      </c>
      <c r="AA82" s="124">
        <v>2.3740167016102602</v>
      </c>
      <c r="AB82" s="124">
        <v>2.8977221385781675</v>
      </c>
      <c r="AC82" s="124">
        <v>3.6976538379658326</v>
      </c>
      <c r="AD82" s="124">
        <v>0.18188124981028361</v>
      </c>
      <c r="AE82" s="124">
        <v>0.1336311954028046</v>
      </c>
      <c r="AF82" s="124">
        <v>9.7171824057265543E-2</v>
      </c>
      <c r="AG82" s="124">
        <v>6.991634174122742E-2</v>
      </c>
      <c r="AH82" s="124">
        <v>4.9764176894482884E-2</v>
      </c>
      <c r="AI82" s="124">
        <v>3.5030766753379655E-2</v>
      </c>
      <c r="AJ82" s="124">
        <v>2.4382223380271642E-2</v>
      </c>
      <c r="AK82" s="124">
        <v>1.6775888769862163E-2</v>
      </c>
      <c r="AL82" s="124">
        <v>1.1407381233626251E-2</v>
      </c>
      <c r="AM82" s="124">
        <v>7.6643685012245995E-3</v>
      </c>
      <c r="AN82" s="124">
        <v>5.0869926406123967E-3</v>
      </c>
    </row>
    <row r="83" spans="9:40" ht="15" thickBot="1">
      <c r="I83" s="192">
        <v>44700</v>
      </c>
      <c r="J83" s="124">
        <v>4.4480907552292212E-2</v>
      </c>
      <c r="K83" s="124">
        <v>4.3976235750491206E-2</v>
      </c>
      <c r="L83" s="124">
        <v>4.3243387599983718</v>
      </c>
      <c r="M83" s="124">
        <v>1.1428161314124577E-4</v>
      </c>
      <c r="N83" s="124">
        <v>0.22767617749052138</v>
      </c>
      <c r="O83" s="124">
        <v>0.12122006760921281</v>
      </c>
      <c r="P83" s="124">
        <v>1.7093050066186661</v>
      </c>
      <c r="Q83" s="124">
        <v>1.1322989477695637E-2</v>
      </c>
      <c r="R83" s="124">
        <v>0.51829607757302709</v>
      </c>
      <c r="S83" s="124">
        <v>0.30451087155063722</v>
      </c>
      <c r="T83" s="124">
        <v>0.40336293899452125</v>
      </c>
      <c r="U83" s="124">
        <v>0.52930362695965272</v>
      </c>
      <c r="V83" s="124">
        <v>0.68823570167839732</v>
      </c>
      <c r="W83" s="124">
        <v>0.88695337425091081</v>
      </c>
      <c r="X83" s="124">
        <v>1.1331920831583047</v>
      </c>
      <c r="Y83" s="124">
        <v>1.4356659524585855</v>
      </c>
      <c r="Z83" s="124">
        <v>1.8040912132807025</v>
      </c>
      <c r="AA83" s="124">
        <v>2.2501410748362001</v>
      </c>
      <c r="AB83" s="124">
        <v>2.7560965117351963</v>
      </c>
      <c r="AC83" s="124">
        <v>3.5176184933543944</v>
      </c>
      <c r="AD83" s="124">
        <v>0.16855154979225864</v>
      </c>
      <c r="AE83" s="124">
        <v>0.12352101553110265</v>
      </c>
      <c r="AF83" s="124">
        <v>8.9584897132170119E-2</v>
      </c>
      <c r="AG83" s="124">
        <v>6.4284755653187753E-2</v>
      </c>
      <c r="AH83" s="124">
        <v>4.5630434879951741E-2</v>
      </c>
      <c r="AI83" s="124">
        <v>3.2030949788267191E-2</v>
      </c>
      <c r="AJ83" s="124">
        <v>2.2230546613140521E-2</v>
      </c>
      <c r="AK83" s="124">
        <v>1.5250839486184789E-2</v>
      </c>
      <c r="AL83" s="124">
        <v>1.0339529604640267E-2</v>
      </c>
      <c r="AM83" s="124">
        <v>6.9258590407032528E-3</v>
      </c>
      <c r="AN83" s="124">
        <v>4.582656679122536E-3</v>
      </c>
    </row>
    <row r="84" spans="9:40" ht="15" thickBot="1">
      <c r="I84" s="192">
        <v>44800</v>
      </c>
      <c r="J84" s="124">
        <v>4.0666250145046934E-2</v>
      </c>
      <c r="K84" s="124">
        <v>4.0410541709469762E-2</v>
      </c>
      <c r="L84" s="124">
        <v>4.1086055461685458</v>
      </c>
      <c r="M84" s="124">
        <v>1.0048056476895158E-4</v>
      </c>
      <c r="N84" s="124">
        <v>0.21138719293548391</v>
      </c>
      <c r="O84" s="124">
        <v>0.11190604539708413</v>
      </c>
      <c r="P84" s="124">
        <v>1.6171884162332613</v>
      </c>
      <c r="Q84" s="124">
        <v>1.0209013292384673E-2</v>
      </c>
      <c r="R84" s="124">
        <v>0.48425839814131644</v>
      </c>
      <c r="S84" s="124">
        <v>0.28341883409823393</v>
      </c>
      <c r="T84" s="124">
        <v>0.37632217309045768</v>
      </c>
      <c r="U84" s="124">
        <v>0.49497089491763391</v>
      </c>
      <c r="V84" s="124">
        <v>0.6450539248278333</v>
      </c>
      <c r="W84" s="124">
        <v>0.83313750912337881</v>
      </c>
      <c r="X84" s="124">
        <v>1.0667177529302816</v>
      </c>
      <c r="Y84" s="124">
        <v>1.3542613408107673</v>
      </c>
      <c r="Z84" s="124">
        <v>1.7052325971269697</v>
      </c>
      <c r="AA84" s="124">
        <v>2.1304803832593722</v>
      </c>
      <c r="AB84" s="124">
        <v>2.6216828415367543</v>
      </c>
      <c r="AC84" s="124">
        <v>3.2766835770757874</v>
      </c>
      <c r="AD84" s="124">
        <v>0.15609972137886194</v>
      </c>
      <c r="AE84" s="124">
        <v>0.11410159526945937</v>
      </c>
      <c r="AF84" s="124">
        <v>8.2535434734776147E-2</v>
      </c>
      <c r="AG84" s="124">
        <v>5.9066587639230797E-2</v>
      </c>
      <c r="AH84" s="124">
        <v>4.1810987159626938E-2</v>
      </c>
      <c r="AI84" s="124">
        <v>2.9267225362494494E-2</v>
      </c>
      <c r="AJ84" s="124">
        <v>2.0254063754546855E-2</v>
      </c>
      <c r="AK84" s="124">
        <v>1.385418284836893E-2</v>
      </c>
      <c r="AL84" s="124">
        <v>9.3645833288743159E-3</v>
      </c>
      <c r="AM84" s="124">
        <v>6.2537113370646005E-3</v>
      </c>
      <c r="AN84" s="124">
        <v>4.1251019033612816E-3</v>
      </c>
    </row>
    <row r="85" spans="9:40" ht="15" thickBot="1">
      <c r="I85" s="192">
        <v>44900</v>
      </c>
      <c r="J85" s="124">
        <v>3.7152179741341163E-2</v>
      </c>
      <c r="K85" s="124">
        <v>3.7109525457475853E-2</v>
      </c>
      <c r="L85" s="124">
        <v>3.9005298278509546</v>
      </c>
      <c r="M85" s="124">
        <v>3.9975916295287634E-7</v>
      </c>
      <c r="N85" s="124">
        <v>0.19614143315721994</v>
      </c>
      <c r="O85" s="124">
        <v>0.10323938977843765</v>
      </c>
      <c r="P85" s="124">
        <v>1.5293024534764537</v>
      </c>
      <c r="Q85" s="124">
        <v>9.1962420689971902E-3</v>
      </c>
      <c r="R85" s="124">
        <v>0.45216364039514467</v>
      </c>
      <c r="S85" s="124">
        <v>0.26362763162411157</v>
      </c>
      <c r="T85" s="124">
        <v>0.35088650845121422</v>
      </c>
      <c r="U85" s="124">
        <v>0.46259851719336637</v>
      </c>
      <c r="V85" s="124">
        <v>0.60424263468223072</v>
      </c>
      <c r="W85" s="124">
        <v>0.78216043724450146</v>
      </c>
      <c r="X85" s="124">
        <v>1.0036112507787831</v>
      </c>
      <c r="Y85" s="124">
        <v>1.2768160179086763</v>
      </c>
      <c r="Z85" s="124">
        <v>1.6109879170938162</v>
      </c>
      <c r="AA85" s="124">
        <v>2.0164700047525366</v>
      </c>
      <c r="AB85" s="124">
        <v>2.4946835209657694</v>
      </c>
      <c r="AC85" s="124">
        <v>3.0623613654152351</v>
      </c>
      <c r="AD85" s="124">
        <v>0.14447556022899541</v>
      </c>
      <c r="AE85" s="124">
        <v>0.10533162216487152</v>
      </c>
      <c r="AF85" s="124">
        <v>7.5989857049310883E-2</v>
      </c>
      <c r="AG85" s="124">
        <v>5.4234882614899241E-2</v>
      </c>
      <c r="AH85" s="124">
        <v>3.8284470068199482E-2</v>
      </c>
      <c r="AI85" s="124">
        <v>2.6722879079331935E-2</v>
      </c>
      <c r="AJ85" s="124">
        <v>1.8439868792449271E-2</v>
      </c>
      <c r="AK85" s="124">
        <v>1.2576085860126488E-2</v>
      </c>
      <c r="AL85" s="124">
        <v>8.4751518342529447E-3</v>
      </c>
      <c r="AM85" s="124">
        <v>5.6424467216619036E-3</v>
      </c>
      <c r="AN85" s="124">
        <v>3.7103234798465806E-3</v>
      </c>
    </row>
    <row r="86" spans="9:40" ht="15" thickBot="1">
      <c r="I86" s="192">
        <v>45000</v>
      </c>
      <c r="J86" s="124">
        <v>3.3917423542658344E-2</v>
      </c>
      <c r="K86" s="124">
        <v>3.4055620064939812E-2</v>
      </c>
      <c r="L86" s="124">
        <v>3.6991495865659503</v>
      </c>
      <c r="M86" s="124">
        <v>3.3156557581785381E-7</v>
      </c>
      <c r="N86" s="124">
        <v>0.18188124981028361</v>
      </c>
      <c r="O86" s="124">
        <v>9.5180608966607683E-2</v>
      </c>
      <c r="P86" s="124">
        <v>1.4454938901091046</v>
      </c>
      <c r="Q86" s="124">
        <v>8.2763556566347856E-3</v>
      </c>
      <c r="R86" s="124">
        <v>0.42192023281748442</v>
      </c>
      <c r="S86" s="124">
        <v>0.24506866399829158</v>
      </c>
      <c r="T86" s="124">
        <v>0.32697526144514755</v>
      </c>
      <c r="U86" s="124">
        <v>0.43209267861080547</v>
      </c>
      <c r="V86" s="124">
        <v>0.56569396138328476</v>
      </c>
      <c r="W86" s="124">
        <v>0.73389947461120708</v>
      </c>
      <c r="X86" s="124">
        <v>0.94373451635360628</v>
      </c>
      <c r="Y86" s="124">
        <v>1.2031762080288986</v>
      </c>
      <c r="Z86" s="124">
        <v>1.5211875825348022</v>
      </c>
      <c r="AA86" s="124">
        <v>1.9077372967387021</v>
      </c>
      <c r="AB86" s="124">
        <v>2.3740167016102602</v>
      </c>
      <c r="AC86" s="124">
        <v>2.8977221385781675</v>
      </c>
      <c r="AD86" s="124">
        <v>0.1336311954028046</v>
      </c>
      <c r="AE86" s="124">
        <v>9.7171824057265543E-2</v>
      </c>
      <c r="AF86" s="124">
        <v>6.991634174122742E-2</v>
      </c>
      <c r="AG86" s="124">
        <v>4.9764176894482884E-2</v>
      </c>
      <c r="AH86" s="124">
        <v>3.5030766753379655E-2</v>
      </c>
      <c r="AI86" s="124">
        <v>2.4382223380271642E-2</v>
      </c>
      <c r="AJ86" s="124">
        <v>1.6775888769862163E-2</v>
      </c>
      <c r="AK86" s="124">
        <v>1.1407381233626251E-2</v>
      </c>
      <c r="AL86" s="124">
        <v>7.6643685012245995E-3</v>
      </c>
      <c r="AM86" s="124">
        <v>5.0869926406123967E-3</v>
      </c>
      <c r="AN86" s="124">
        <v>3.3346265314721357E-3</v>
      </c>
    </row>
    <row r="87" spans="9:40" ht="15" thickBot="1">
      <c r="I87" s="192">
        <v>45100</v>
      </c>
      <c r="J87" s="124">
        <v>3.0942008909073209E-2</v>
      </c>
      <c r="K87" s="124">
        <v>3.1232259621242167E-2</v>
      </c>
      <c r="L87" s="124">
        <v>3.5024535271686954</v>
      </c>
      <c r="M87" s="124">
        <v>2.7465943825838975E-7</v>
      </c>
      <c r="N87" s="124">
        <v>0.16855154979225864</v>
      </c>
      <c r="O87" s="124">
        <v>8.7692210679025301E-2</v>
      </c>
      <c r="P87" s="124">
        <v>1.3656130314219754</v>
      </c>
      <c r="Q87" s="124">
        <v>7.4416324790070381E-3</v>
      </c>
      <c r="R87" s="124">
        <v>0.39343983010122469</v>
      </c>
      <c r="S87" s="124">
        <v>0.22767617749052138</v>
      </c>
      <c r="T87" s="124">
        <v>0.30451087155063722</v>
      </c>
      <c r="U87" s="124">
        <v>0.40336293899452125</v>
      </c>
      <c r="V87" s="124">
        <v>0.52930362695965272</v>
      </c>
      <c r="W87" s="124">
        <v>0.68823570167839732</v>
      </c>
      <c r="X87" s="124">
        <v>0.88695337425091081</v>
      </c>
      <c r="Y87" s="124">
        <v>1.1331920831583047</v>
      </c>
      <c r="Z87" s="124">
        <v>1.4356659524585855</v>
      </c>
      <c r="AA87" s="124">
        <v>1.8040912132807025</v>
      </c>
      <c r="AB87" s="124">
        <v>2.2501410748362001</v>
      </c>
      <c r="AC87" s="124">
        <v>2.7560965117351963</v>
      </c>
      <c r="AD87" s="124">
        <v>0.12352101553110265</v>
      </c>
      <c r="AE87" s="124">
        <v>8.9584897132170119E-2</v>
      </c>
      <c r="AF87" s="124">
        <v>6.4284755653187753E-2</v>
      </c>
      <c r="AG87" s="124">
        <v>4.5630434879951741E-2</v>
      </c>
      <c r="AH87" s="124">
        <v>3.2030949788267191E-2</v>
      </c>
      <c r="AI87" s="124">
        <v>2.2230546613140521E-2</v>
      </c>
      <c r="AJ87" s="124">
        <v>1.5250839486184789E-2</v>
      </c>
      <c r="AK87" s="124">
        <v>1.0339529604640267E-2</v>
      </c>
      <c r="AL87" s="124">
        <v>6.9258590407032528E-3</v>
      </c>
      <c r="AM87" s="124">
        <v>4.582656679122536E-3</v>
      </c>
      <c r="AN87" s="124">
        <v>2.9946051886598868E-3</v>
      </c>
    </row>
    <row r="88" spans="9:40" ht="15" thickBot="1">
      <c r="I88" s="192">
        <v>45200</v>
      </c>
      <c r="J88" s="124">
        <v>2.8207200143996091E-2</v>
      </c>
      <c r="K88" s="124">
        <v>2.8623834279462922E-2</v>
      </c>
      <c r="L88" s="124">
        <v>3.3125672437360763</v>
      </c>
      <c r="M88" s="124">
        <v>2.2723359010200665E-7</v>
      </c>
      <c r="N88" s="124">
        <v>0.15609972137886194</v>
      </c>
      <c r="O88" s="124">
        <v>8.07386288275211E-2</v>
      </c>
      <c r="P88" s="124">
        <v>1.2895137191997343</v>
      </c>
      <c r="Q88" s="124">
        <v>6.6849142204000456E-3</v>
      </c>
      <c r="R88" s="124">
        <v>0.36663724738721842</v>
      </c>
      <c r="S88" s="124">
        <v>0.21138719293548391</v>
      </c>
      <c r="T88" s="124">
        <v>0.28341883409823393</v>
      </c>
      <c r="U88" s="124">
        <v>0.37632217309045768</v>
      </c>
      <c r="V88" s="124">
        <v>0.49497089491763391</v>
      </c>
      <c r="W88" s="124">
        <v>0.6450539248278333</v>
      </c>
      <c r="X88" s="124">
        <v>0.83313750912337881</v>
      </c>
      <c r="Y88" s="124">
        <v>1.0667177529302816</v>
      </c>
      <c r="Z88" s="124">
        <v>1.3542613408107673</v>
      </c>
      <c r="AA88" s="124">
        <v>1.7052325971269697</v>
      </c>
      <c r="AB88" s="124">
        <v>2.1304803832593722</v>
      </c>
      <c r="AC88" s="124">
        <v>2.6216828415367543</v>
      </c>
      <c r="AD88" s="124">
        <v>0.11410159526945937</v>
      </c>
      <c r="AE88" s="124">
        <v>8.2535434734776147E-2</v>
      </c>
      <c r="AF88" s="124">
        <v>5.9066587639230797E-2</v>
      </c>
      <c r="AG88" s="124">
        <v>4.1810987159626938E-2</v>
      </c>
      <c r="AH88" s="124">
        <v>2.9267225362494494E-2</v>
      </c>
      <c r="AI88" s="124">
        <v>2.0254063754546855E-2</v>
      </c>
      <c r="AJ88" s="124">
        <v>1.385418284836893E-2</v>
      </c>
      <c r="AK88" s="124">
        <v>9.3645833288743159E-3</v>
      </c>
      <c r="AL88" s="124">
        <v>6.2537113370646005E-3</v>
      </c>
      <c r="AM88" s="124">
        <v>4.1251019033612816E-3</v>
      </c>
      <c r="AN88" s="124">
        <v>2.6871227936685468E-3</v>
      </c>
    </row>
    <row r="89" spans="9:40" ht="15" thickBot="1">
      <c r="I89" s="192">
        <v>45300</v>
      </c>
      <c r="J89" s="124">
        <v>2.5695437157959272E-2</v>
      </c>
      <c r="K89" s="124">
        <v>2.6215646502156902E-2</v>
      </c>
      <c r="L89" s="124">
        <v>3.132243248965477</v>
      </c>
      <c r="M89" s="124">
        <v>1.8775965442149323E-7</v>
      </c>
      <c r="N89" s="124">
        <v>0.14447556022899541</v>
      </c>
      <c r="O89" s="124">
        <v>7.4286151143481263E-2</v>
      </c>
      <c r="P89" s="124">
        <v>1.2170533314247627</v>
      </c>
      <c r="Q89" s="124">
        <v>5.9995719487268987E-3</v>
      </c>
      <c r="R89" s="124">
        <v>0.34143039460676605</v>
      </c>
      <c r="S89" s="124">
        <v>0.19614143315721994</v>
      </c>
      <c r="T89" s="124">
        <v>0.26362763162411157</v>
      </c>
      <c r="U89" s="124">
        <v>0.35088650845121422</v>
      </c>
      <c r="V89" s="124">
        <v>0.46259851719336637</v>
      </c>
      <c r="W89" s="124">
        <v>0.60424263468223072</v>
      </c>
      <c r="X89" s="124">
        <v>0.78216043724450146</v>
      </c>
      <c r="Y89" s="124">
        <v>1.0036112507787831</v>
      </c>
      <c r="Z89" s="124">
        <v>1.2768160179086763</v>
      </c>
      <c r="AA89" s="124">
        <v>1.6109879170938162</v>
      </c>
      <c r="AB89" s="124">
        <v>2.0164700047525366</v>
      </c>
      <c r="AC89" s="124">
        <v>2.4946835209657694</v>
      </c>
      <c r="AD89" s="124">
        <v>0.10533162216487152</v>
      </c>
      <c r="AE89" s="124">
        <v>7.5989857049310883E-2</v>
      </c>
      <c r="AF89" s="124">
        <v>5.4234882614899241E-2</v>
      </c>
      <c r="AG89" s="124">
        <v>3.8284470068199482E-2</v>
      </c>
      <c r="AH89" s="124">
        <v>2.6722879079331935E-2</v>
      </c>
      <c r="AI89" s="124">
        <v>1.8439868792449271E-2</v>
      </c>
      <c r="AJ89" s="124">
        <v>1.2576085860126488E-2</v>
      </c>
      <c r="AK89" s="124">
        <v>8.4751518342529447E-3</v>
      </c>
      <c r="AL89" s="124">
        <v>5.6424467216619036E-3</v>
      </c>
      <c r="AM89" s="124">
        <v>3.7103234798465806E-3</v>
      </c>
      <c r="AN89" s="124">
        <v>2.4092932158098629E-3</v>
      </c>
    </row>
    <row r="90" spans="9:40" ht="15" thickBot="1">
      <c r="I90" s="192">
        <v>45400</v>
      </c>
      <c r="J90" s="124">
        <v>2.3390276040356314E-2</v>
      </c>
      <c r="K90" s="124">
        <v>2.3993868529348181E-2</v>
      </c>
      <c r="L90" s="124">
        <v>2.9156847225753704</v>
      </c>
      <c r="M90" s="124">
        <v>1.549468014904242E-7</v>
      </c>
      <c r="N90" s="124">
        <v>0.1336311954028046</v>
      </c>
      <c r="O90" s="124">
        <v>6.830284783740441E-2</v>
      </c>
      <c r="P90" s="124">
        <v>1.1480927787194299</v>
      </c>
      <c r="Q90" s="124">
        <v>5.3794736670609812E-3</v>
      </c>
      <c r="R90" s="124">
        <v>0.31774021090953319</v>
      </c>
      <c r="S90" s="124">
        <v>0.18188124981028361</v>
      </c>
      <c r="T90" s="124">
        <v>0.24506866399829158</v>
      </c>
      <c r="U90" s="124">
        <v>0.32697526144514755</v>
      </c>
      <c r="V90" s="124">
        <v>0.43209267861080547</v>
      </c>
      <c r="W90" s="124">
        <v>0.56569396138328476</v>
      </c>
      <c r="X90" s="124">
        <v>0.73389947461120708</v>
      </c>
      <c r="Y90" s="124">
        <v>0.94373451635360628</v>
      </c>
      <c r="Z90" s="124">
        <v>1.2031762080288986</v>
      </c>
      <c r="AA90" s="124">
        <v>1.5211875825348022</v>
      </c>
      <c r="AB90" s="124">
        <v>1.9077372967387021</v>
      </c>
      <c r="AC90" s="124">
        <v>2.3740167016102602</v>
      </c>
      <c r="AD90" s="124">
        <v>9.7171824057265543E-2</v>
      </c>
      <c r="AE90" s="124">
        <v>6.991634174122742E-2</v>
      </c>
      <c r="AF90" s="124">
        <v>4.9764176894482884E-2</v>
      </c>
      <c r="AG90" s="124">
        <v>3.5030766753379655E-2</v>
      </c>
      <c r="AH90" s="124">
        <v>2.4382223380271642E-2</v>
      </c>
      <c r="AI90" s="124">
        <v>1.6775888769862163E-2</v>
      </c>
      <c r="AJ90" s="124">
        <v>1.1407381233626251E-2</v>
      </c>
      <c r="AK90" s="124">
        <v>7.6643685012245995E-3</v>
      </c>
      <c r="AL90" s="124">
        <v>5.0869926406123967E-3</v>
      </c>
      <c r="AM90" s="124">
        <v>3.3346265314721357E-3</v>
      </c>
      <c r="AN90" s="124">
        <v>2.158463235211659E-3</v>
      </c>
    </row>
    <row r="91" spans="9:40" ht="15" thickBot="1">
      <c r="I91" s="192">
        <v>45500</v>
      </c>
      <c r="J91" s="124">
        <v>2.1276331560778551E-2</v>
      </c>
      <c r="K91" s="124">
        <v>2.1945501085748335E-2</v>
      </c>
      <c r="L91" s="124">
        <v>2.7221172532691078</v>
      </c>
      <c r="M91" s="124">
        <v>1.2770632360862692E-7</v>
      </c>
      <c r="N91" s="124">
        <v>0.12352101553110265</v>
      </c>
      <c r="O91" s="124">
        <v>6.27585013855326E-2</v>
      </c>
      <c r="P91" s="124">
        <v>1.0824964975349385</v>
      </c>
      <c r="Q91" s="124">
        <v>4.8189532810502048E-3</v>
      </c>
      <c r="R91" s="124">
        <v>0.29549059915970843</v>
      </c>
      <c r="S91" s="124">
        <v>0.16855154979225864</v>
      </c>
      <c r="T91" s="124">
        <v>0.22767617749052138</v>
      </c>
      <c r="U91" s="124">
        <v>0.30451087155063722</v>
      </c>
      <c r="V91" s="124">
        <v>0.40336293899452125</v>
      </c>
      <c r="W91" s="124">
        <v>0.52930362695965272</v>
      </c>
      <c r="X91" s="124">
        <v>0.68823570167839732</v>
      </c>
      <c r="Y91" s="124">
        <v>0.88695337425091081</v>
      </c>
      <c r="Z91" s="124">
        <v>1.1331920831583047</v>
      </c>
      <c r="AA91" s="124">
        <v>1.4356659524585855</v>
      </c>
      <c r="AB91" s="124">
        <v>1.8040912132807025</v>
      </c>
      <c r="AC91" s="124">
        <v>2.2501410748362001</v>
      </c>
      <c r="AD91" s="124">
        <v>8.9584897132170119E-2</v>
      </c>
      <c r="AE91" s="124">
        <v>6.4284755653187753E-2</v>
      </c>
      <c r="AF91" s="124">
        <v>4.5630434879951741E-2</v>
      </c>
      <c r="AG91" s="124">
        <v>3.2030949788267191E-2</v>
      </c>
      <c r="AH91" s="124">
        <v>2.2230546613140521E-2</v>
      </c>
      <c r="AI91" s="124">
        <v>1.5250839486184789E-2</v>
      </c>
      <c r="AJ91" s="124">
        <v>1.0339529604640267E-2</v>
      </c>
      <c r="AK91" s="124">
        <v>6.9258590407032528E-3</v>
      </c>
      <c r="AL91" s="124">
        <v>4.582656679122536E-3</v>
      </c>
      <c r="AM91" s="124">
        <v>2.9946051886598868E-3</v>
      </c>
      <c r="AN91" s="124">
        <v>1.9321959528096292E-3</v>
      </c>
    </row>
    <row r="92" spans="9:40" ht="15" thickBot="1">
      <c r="I92" s="192">
        <v>45600</v>
      </c>
      <c r="J92" s="124">
        <v>1.9339221614628831E-2</v>
      </c>
      <c r="K92" s="124">
        <v>2.0058333340160189E-2</v>
      </c>
      <c r="L92" s="124">
        <v>2.5689749161909989</v>
      </c>
      <c r="M92" s="124">
        <v>1.0512124748157164E-7</v>
      </c>
      <c r="N92" s="124">
        <v>0.11410159526945937</v>
      </c>
      <c r="O92" s="124">
        <v>5.7624537529298261E-2</v>
      </c>
      <c r="P92" s="124">
        <v>1.020132440104295</v>
      </c>
      <c r="Q92" s="124">
        <v>4.3127809658441109E-3</v>
      </c>
      <c r="R92" s="124">
        <v>0.27460836048562676</v>
      </c>
      <c r="S92" s="124">
        <v>0.15609972137886194</v>
      </c>
      <c r="T92" s="124">
        <v>0.21138719293548391</v>
      </c>
      <c r="U92" s="124">
        <v>0.28341883409823393</v>
      </c>
      <c r="V92" s="124">
        <v>0.37632217309045768</v>
      </c>
      <c r="W92" s="124">
        <v>0.49497089491763391</v>
      </c>
      <c r="X92" s="124">
        <v>0.6450539248278333</v>
      </c>
      <c r="Y92" s="124">
        <v>0.83313750912337881</v>
      </c>
      <c r="Z92" s="124">
        <v>1.0667177529302816</v>
      </c>
      <c r="AA92" s="124">
        <v>1.3542613408107673</v>
      </c>
      <c r="AB92" s="124">
        <v>1.7052325971269697</v>
      </c>
      <c r="AC92" s="124">
        <v>2.1304803832593722</v>
      </c>
      <c r="AD92" s="124">
        <v>8.2535434734776147E-2</v>
      </c>
      <c r="AE92" s="124">
        <v>5.9066587639230797E-2</v>
      </c>
      <c r="AF92" s="124">
        <v>4.1810987159626938E-2</v>
      </c>
      <c r="AG92" s="124">
        <v>2.9267225362494494E-2</v>
      </c>
      <c r="AH92" s="124">
        <v>2.0254063754546855E-2</v>
      </c>
      <c r="AI92" s="124">
        <v>1.385418284836893E-2</v>
      </c>
      <c r="AJ92" s="124">
        <v>9.3645833288743159E-3</v>
      </c>
      <c r="AK92" s="124">
        <v>6.2537113370646005E-3</v>
      </c>
      <c r="AL92" s="124">
        <v>4.1251019033612816E-3</v>
      </c>
      <c r="AM92" s="124">
        <v>2.6871227936685468E-3</v>
      </c>
      <c r="AN92" s="124">
        <v>1.7282551844377209E-3</v>
      </c>
    </row>
    <row r="93" spans="9:40" ht="15" thickBot="1">
      <c r="I93" s="192">
        <v>45700</v>
      </c>
      <c r="J93" s="124">
        <v>1.7565513621048846E-2</v>
      </c>
      <c r="K93" s="124">
        <v>1.8320904126140167E-2</v>
      </c>
      <c r="L93" s="124">
        <v>2.4342513369385905</v>
      </c>
      <c r="M93" s="124">
        <v>8.6420306808001193E-8</v>
      </c>
      <c r="N93" s="124">
        <v>0.10533162216487152</v>
      </c>
      <c r="O93" s="124">
        <v>5.2873957566378436E-2</v>
      </c>
      <c r="P93" s="124">
        <v>0.96087206118632551</v>
      </c>
      <c r="Q93" s="124">
        <v>3.8561349126485446E-3</v>
      </c>
      <c r="R93" s="124">
        <v>0.25502312887106388</v>
      </c>
      <c r="S93" s="124">
        <v>0.14447556022899541</v>
      </c>
      <c r="T93" s="124">
        <v>0.19614143315721994</v>
      </c>
      <c r="U93" s="124">
        <v>0.26362763162411157</v>
      </c>
      <c r="V93" s="124">
        <v>0.35088650845121422</v>
      </c>
      <c r="W93" s="124">
        <v>0.46259851719336637</v>
      </c>
      <c r="X93" s="124">
        <v>0.60424263468223072</v>
      </c>
      <c r="Y93" s="124">
        <v>0.78216043724450146</v>
      </c>
      <c r="Z93" s="124">
        <v>1.0036112507787831</v>
      </c>
      <c r="AA93" s="124">
        <v>1.2768160179086763</v>
      </c>
      <c r="AB93" s="124">
        <v>1.6109879170938162</v>
      </c>
      <c r="AC93" s="124">
        <v>2.0164700047525366</v>
      </c>
      <c r="AD93" s="124">
        <v>7.5989857049310883E-2</v>
      </c>
      <c r="AE93" s="124">
        <v>5.4234882614899241E-2</v>
      </c>
      <c r="AF93" s="124">
        <v>3.8284470068199482E-2</v>
      </c>
      <c r="AG93" s="124">
        <v>2.6722879079331935E-2</v>
      </c>
      <c r="AH93" s="124">
        <v>1.8439868792449271E-2</v>
      </c>
      <c r="AI93" s="124">
        <v>1.2576085860126488E-2</v>
      </c>
      <c r="AJ93" s="124">
        <v>8.4751518342529447E-3</v>
      </c>
      <c r="AK93" s="124">
        <v>5.6424467216619036E-3</v>
      </c>
      <c r="AL93" s="124">
        <v>3.7103234798465806E-3</v>
      </c>
      <c r="AM93" s="124">
        <v>2.4092932158098629E-3</v>
      </c>
      <c r="AN93" s="124">
        <v>1.5445907972091999E-3</v>
      </c>
    </row>
    <row r="94" spans="9:40" ht="15" thickBot="1">
      <c r="I94" s="192">
        <v>45800</v>
      </c>
      <c r="J94" s="124">
        <v>1.5942672874887223E-2</v>
      </c>
      <c r="K94" s="124">
        <v>1.6722464429267867E-2</v>
      </c>
      <c r="L94" s="124">
        <v>2.3038268360179606</v>
      </c>
      <c r="M94" s="124">
        <v>7.0955682811006202E-8</v>
      </c>
      <c r="N94" s="124">
        <v>9.7171824057265543E-2</v>
      </c>
      <c r="O94" s="124">
        <v>4.8481272005207743E-2</v>
      </c>
      <c r="P94" s="124">
        <v>0.90459030163686571</v>
      </c>
      <c r="Q94" s="124">
        <v>3.4445744317637317E-3</v>
      </c>
      <c r="R94" s="124">
        <v>0.23666730577987466</v>
      </c>
      <c r="S94" s="124">
        <v>0.1336311954028046</v>
      </c>
      <c r="T94" s="124">
        <v>0.18188124981028361</v>
      </c>
      <c r="U94" s="124">
        <v>0.24506866399829158</v>
      </c>
      <c r="V94" s="124">
        <v>0.32697526144514755</v>
      </c>
      <c r="W94" s="124">
        <v>0.43209267861080547</v>
      </c>
      <c r="X94" s="124">
        <v>0.56569396138328476</v>
      </c>
      <c r="Y94" s="124">
        <v>0.73389947461120708</v>
      </c>
      <c r="Z94" s="124">
        <v>0.94373451635360628</v>
      </c>
      <c r="AA94" s="124">
        <v>1.2031762080288986</v>
      </c>
      <c r="AB94" s="124">
        <v>1.5211875825348022</v>
      </c>
      <c r="AC94" s="124">
        <v>1.9077372967387021</v>
      </c>
      <c r="AD94" s="124">
        <v>6.991634174122742E-2</v>
      </c>
      <c r="AE94" s="124">
        <v>4.9764176894482884E-2</v>
      </c>
      <c r="AF94" s="124">
        <v>3.5030766753379655E-2</v>
      </c>
      <c r="AG94" s="124">
        <v>2.4382223380271642E-2</v>
      </c>
      <c r="AH94" s="124">
        <v>1.6775888769862163E-2</v>
      </c>
      <c r="AI94" s="124">
        <v>1.1407381233626251E-2</v>
      </c>
      <c r="AJ94" s="124">
        <v>7.6643685012245995E-3</v>
      </c>
      <c r="AK94" s="124">
        <v>5.0869926406123967E-3</v>
      </c>
      <c r="AL94" s="124">
        <v>3.3346265314721357E-3</v>
      </c>
      <c r="AM94" s="124">
        <v>2.158463235211659E-3</v>
      </c>
      <c r="AN94" s="124">
        <v>1.3793249468265286E-3</v>
      </c>
    </row>
    <row r="95" spans="9:40" ht="15" thickBot="1">
      <c r="I95" s="192">
        <v>45900</v>
      </c>
      <c r="J95" s="124">
        <v>1.4459012848472671E-2</v>
      </c>
      <c r="K95" s="124">
        <v>1.5252941142816962E-2</v>
      </c>
      <c r="L95" s="124">
        <v>2.1764148238791314</v>
      </c>
      <c r="M95" s="124">
        <v>5.8183995730246581E-8</v>
      </c>
      <c r="N95" s="124">
        <v>8.9584897132170119E-2</v>
      </c>
      <c r="O95" s="124">
        <v>4.4422435647906586E-2</v>
      </c>
      <c r="P95" s="124">
        <v>0.85116556885231631</v>
      </c>
      <c r="Q95" s="124">
        <v>3.0740143859684464E-3</v>
      </c>
      <c r="R95" s="124">
        <v>0.21947599480955554</v>
      </c>
      <c r="S95" s="124">
        <v>0.12352101553110265</v>
      </c>
      <c r="T95" s="124">
        <v>0.16855154979225864</v>
      </c>
      <c r="U95" s="124">
        <v>0.22767617749052138</v>
      </c>
      <c r="V95" s="124">
        <v>0.30451087155063722</v>
      </c>
      <c r="W95" s="124">
        <v>0.40336293899452125</v>
      </c>
      <c r="X95" s="124">
        <v>0.52930362695965272</v>
      </c>
      <c r="Y95" s="124">
        <v>0.68823570167839732</v>
      </c>
      <c r="Z95" s="124">
        <v>0.88695337425091081</v>
      </c>
      <c r="AA95" s="124">
        <v>1.1331920831583047</v>
      </c>
      <c r="AB95" s="124">
        <v>1.4356659524585855</v>
      </c>
      <c r="AC95" s="124">
        <v>1.8040912132807025</v>
      </c>
      <c r="AD95" s="124">
        <v>6.4284755653187753E-2</v>
      </c>
      <c r="AE95" s="124">
        <v>4.5630434879951741E-2</v>
      </c>
      <c r="AF95" s="124">
        <v>3.2030949788267191E-2</v>
      </c>
      <c r="AG95" s="124">
        <v>2.2230546613140521E-2</v>
      </c>
      <c r="AH95" s="124">
        <v>1.5250839486184789E-2</v>
      </c>
      <c r="AI95" s="124">
        <v>1.0339529604640267E-2</v>
      </c>
      <c r="AJ95" s="124">
        <v>6.9258590407032528E-3</v>
      </c>
      <c r="AK95" s="124">
        <v>4.582656679122536E-3</v>
      </c>
      <c r="AL95" s="124">
        <v>2.9946051886598868E-3</v>
      </c>
      <c r="AM95" s="124">
        <v>1.9321959528096292E-3</v>
      </c>
      <c r="AN95" s="124">
        <v>1.2307391750175812E-3</v>
      </c>
    </row>
    <row r="96" spans="9:40" ht="15" thickBot="1">
      <c r="I96" s="192">
        <v>46000</v>
      </c>
      <c r="J96" s="124">
        <v>1.3103647433349304E-2</v>
      </c>
      <c r="K96" s="124">
        <v>1.3902902090244116E-2</v>
      </c>
      <c r="L96" s="124">
        <v>2.0542605831937029</v>
      </c>
      <c r="M96" s="124">
        <v>4.765009677864324E-8</v>
      </c>
      <c r="N96" s="124">
        <v>8.2535434734776147E-2</v>
      </c>
      <c r="O96" s="124">
        <v>4.0674784159758448E-2</v>
      </c>
      <c r="P96" s="124">
        <v>0.80047971413955765</v>
      </c>
      <c r="Q96" s="124">
        <v>2.740700925390486E-3</v>
      </c>
      <c r="R96" s="124">
        <v>0.2033869363735703</v>
      </c>
      <c r="S96" s="124">
        <v>0.11410159526945937</v>
      </c>
      <c r="T96" s="124">
        <v>0.15609972137886194</v>
      </c>
      <c r="U96" s="124">
        <v>0.21138719293548391</v>
      </c>
      <c r="V96" s="124">
        <v>0.28341883409823393</v>
      </c>
      <c r="W96" s="124">
        <v>0.37632217309045768</v>
      </c>
      <c r="X96" s="124">
        <v>0.49497089491763391</v>
      </c>
      <c r="Y96" s="124">
        <v>0.6450539248278333</v>
      </c>
      <c r="Z96" s="124">
        <v>0.83313750912337881</v>
      </c>
      <c r="AA96" s="124">
        <v>1.0667177529302816</v>
      </c>
      <c r="AB96" s="124">
        <v>1.3542613408107673</v>
      </c>
      <c r="AC96" s="124">
        <v>1.7052325971269697</v>
      </c>
      <c r="AD96" s="124">
        <v>5.9066587639230797E-2</v>
      </c>
      <c r="AE96" s="124">
        <v>4.1810987159626938E-2</v>
      </c>
      <c r="AF96" s="124">
        <v>2.9267225362494494E-2</v>
      </c>
      <c r="AG96" s="124">
        <v>2.0254063754546855E-2</v>
      </c>
      <c r="AH96" s="124">
        <v>1.385418284836893E-2</v>
      </c>
      <c r="AI96" s="124">
        <v>9.3645833288743159E-3</v>
      </c>
      <c r="AJ96" s="124">
        <v>6.2537113370646005E-3</v>
      </c>
      <c r="AK96" s="124">
        <v>4.1251019033612816E-3</v>
      </c>
      <c r="AL96" s="124">
        <v>2.6871227936685468E-3</v>
      </c>
      <c r="AM96" s="124">
        <v>1.7282551844377209E-3</v>
      </c>
      <c r="AN96" s="124">
        <v>1.0972623269582045E-3</v>
      </c>
    </row>
    <row r="97" spans="9:40" ht="15" thickBot="1">
      <c r="I97" s="192">
        <v>46100</v>
      </c>
      <c r="J97" s="124">
        <v>1.1866445106886118E-2</v>
      </c>
      <c r="K97" s="124">
        <v>1.2663522309716367E-2</v>
      </c>
      <c r="L97" s="124">
        <v>1.9400526582064219</v>
      </c>
      <c r="M97" s="124">
        <v>3.8973268672285121E-8</v>
      </c>
      <c r="N97" s="124">
        <v>7.5989857049310883E-2</v>
      </c>
      <c r="O97" s="124">
        <v>3.7216972176648253E-2</v>
      </c>
      <c r="P97" s="124">
        <v>0.75241800707476736</v>
      </c>
      <c r="Q97" s="124">
        <v>2.4411884925544707E-3</v>
      </c>
      <c r="R97" s="124">
        <v>0.18834044241683542</v>
      </c>
      <c r="S97" s="124">
        <v>0.10533162216487152</v>
      </c>
      <c r="T97" s="124">
        <v>0.14447556022899541</v>
      </c>
      <c r="U97" s="124">
        <v>0.19614143315721994</v>
      </c>
      <c r="V97" s="124">
        <v>0.26362763162411157</v>
      </c>
      <c r="W97" s="124">
        <v>0.35088650845121422</v>
      </c>
      <c r="X97" s="124">
        <v>0.46259851719336637</v>
      </c>
      <c r="Y97" s="124">
        <v>0.60424263468223072</v>
      </c>
      <c r="Z97" s="124">
        <v>0.78216043724450146</v>
      </c>
      <c r="AA97" s="124">
        <v>1.0036112507787831</v>
      </c>
      <c r="AB97" s="124">
        <v>1.2768160179086763</v>
      </c>
      <c r="AC97" s="124">
        <v>1.6109879170938162</v>
      </c>
      <c r="AD97" s="124">
        <v>5.4234882614899241E-2</v>
      </c>
      <c r="AE97" s="124">
        <v>3.8284470068199482E-2</v>
      </c>
      <c r="AF97" s="124">
        <v>2.6722879079331935E-2</v>
      </c>
      <c r="AG97" s="124">
        <v>1.8439868792449271E-2</v>
      </c>
      <c r="AH97" s="124">
        <v>1.2576085860126488E-2</v>
      </c>
      <c r="AI97" s="124">
        <v>8.4751518342529447E-3</v>
      </c>
      <c r="AJ97" s="124">
        <v>5.6424467216619036E-3</v>
      </c>
      <c r="AK97" s="124">
        <v>3.7103234798465806E-3</v>
      </c>
      <c r="AL97" s="124">
        <v>2.4092932158098629E-3</v>
      </c>
      <c r="AM97" s="124">
        <v>1.5445907972091999E-3</v>
      </c>
      <c r="AN97" s="124">
        <v>9.774592492964888E-4</v>
      </c>
    </row>
    <row r="98" spans="9:40" ht="15" thickBot="1">
      <c r="I98" s="192">
        <v>46200</v>
      </c>
      <c r="J98" s="124">
        <v>1.0737985003793759E-2</v>
      </c>
      <c r="K98" s="124">
        <v>1.152655159288643E-2</v>
      </c>
      <c r="L98" s="124">
        <v>1.8261501767061861</v>
      </c>
      <c r="M98" s="124">
        <v>3.1835494404157045E-8</v>
      </c>
      <c r="N98" s="124">
        <v>6.991634174122742E-2</v>
      </c>
      <c r="O98" s="124">
        <v>3.4028912995278909E-2</v>
      </c>
      <c r="P98" s="124">
        <v>0.70686910692190263</v>
      </c>
      <c r="Q98" s="124">
        <v>2.1723180641225123E-3</v>
      </c>
      <c r="R98" s="124">
        <v>0.17427933117353631</v>
      </c>
      <c r="S98" s="124">
        <v>9.7171824057265543E-2</v>
      </c>
      <c r="T98" s="124">
        <v>0.1336311954028046</v>
      </c>
      <c r="U98" s="124">
        <v>0.18188124981028361</v>
      </c>
      <c r="V98" s="124">
        <v>0.24506866399829158</v>
      </c>
      <c r="W98" s="124">
        <v>0.32697526144514755</v>
      </c>
      <c r="X98" s="124">
        <v>0.43209267861080547</v>
      </c>
      <c r="Y98" s="124">
        <v>0.56569396138328476</v>
      </c>
      <c r="Z98" s="124">
        <v>0.73389947461120708</v>
      </c>
      <c r="AA98" s="124">
        <v>0.94373451635360628</v>
      </c>
      <c r="AB98" s="124">
        <v>1.2031762080288986</v>
      </c>
      <c r="AC98" s="124">
        <v>1.5211875825348022</v>
      </c>
      <c r="AD98" s="124">
        <v>4.9764176894482884E-2</v>
      </c>
      <c r="AE98" s="124">
        <v>3.5030766753379655E-2</v>
      </c>
      <c r="AF98" s="124">
        <v>2.4382223380271642E-2</v>
      </c>
      <c r="AG98" s="124">
        <v>1.6775888769862163E-2</v>
      </c>
      <c r="AH98" s="124">
        <v>1.1407381233626251E-2</v>
      </c>
      <c r="AI98" s="124">
        <v>7.6643685012245995E-3</v>
      </c>
      <c r="AJ98" s="124">
        <v>5.0869926406123967E-3</v>
      </c>
      <c r="AK98" s="124">
        <v>3.3346265314721357E-3</v>
      </c>
      <c r="AL98" s="124">
        <v>2.158463235211659E-3</v>
      </c>
      <c r="AM98" s="124">
        <v>1.3793249468265286E-3</v>
      </c>
      <c r="AN98" s="124">
        <v>8.7002023023262701E-4</v>
      </c>
    </row>
    <row r="99" spans="9:40" ht="15" thickBot="1">
      <c r="I99" s="192">
        <v>46300</v>
      </c>
      <c r="J99" s="124">
        <v>9.7095148680711434E-3</v>
      </c>
      <c r="K99" s="124">
        <v>1.0484283267301719E-2</v>
      </c>
      <c r="L99" s="124">
        <v>1.7177669114429812</v>
      </c>
      <c r="M99" s="124">
        <v>2.5971499212074675E-8</v>
      </c>
      <c r="N99" s="124">
        <v>6.4284755653187753E-2</v>
      </c>
      <c r="O99" s="124">
        <v>3.1091719884537326E-2</v>
      </c>
      <c r="P99" s="124">
        <v>0.66372503118947979</v>
      </c>
      <c r="Q99" s="124">
        <v>1.9311965939399791E-3</v>
      </c>
      <c r="R99" s="124">
        <v>0.16114886198136566</v>
      </c>
      <c r="S99" s="124">
        <v>8.9584897132170119E-2</v>
      </c>
      <c r="T99" s="124">
        <v>0.12352101553110265</v>
      </c>
      <c r="U99" s="124">
        <v>0.16855154979225864</v>
      </c>
      <c r="V99" s="124">
        <v>0.22767617749052138</v>
      </c>
      <c r="W99" s="124">
        <v>0.30451087155063722</v>
      </c>
      <c r="X99" s="124">
        <v>0.40336293899452125</v>
      </c>
      <c r="Y99" s="124">
        <v>0.52930362695965272</v>
      </c>
      <c r="Z99" s="124">
        <v>0.68823570167839732</v>
      </c>
      <c r="AA99" s="124">
        <v>0.88695337425091081</v>
      </c>
      <c r="AB99" s="124">
        <v>1.1331920831583047</v>
      </c>
      <c r="AC99" s="124">
        <v>1.4356659524585855</v>
      </c>
      <c r="AD99" s="124">
        <v>4.5630434879951741E-2</v>
      </c>
      <c r="AE99" s="124">
        <v>3.2030949788267191E-2</v>
      </c>
      <c r="AF99" s="124">
        <v>2.2230546613140521E-2</v>
      </c>
      <c r="AG99" s="124">
        <v>1.5250839486184789E-2</v>
      </c>
      <c r="AH99" s="124">
        <v>1.0339529604640267E-2</v>
      </c>
      <c r="AI99" s="124">
        <v>6.9258590407032528E-3</v>
      </c>
      <c r="AJ99" s="124">
        <v>4.582656679122536E-3</v>
      </c>
      <c r="AK99" s="124">
        <v>2.9946051886598868E-3</v>
      </c>
      <c r="AL99" s="124">
        <v>1.9321959528096292E-3</v>
      </c>
      <c r="AM99" s="124">
        <v>1.2307391750175812E-3</v>
      </c>
      <c r="AN99" s="124">
        <v>7.7375114402016302E-4</v>
      </c>
    </row>
    <row r="100" spans="9:40" ht="15" thickBot="1">
      <c r="I100" s="192">
        <v>46400</v>
      </c>
      <c r="J100" s="124">
        <v>8.7729108567616149E-3</v>
      </c>
      <c r="K100" s="124">
        <v>9.5295242091985866E-3</v>
      </c>
      <c r="L100" s="124">
        <v>1.6166446265150345</v>
      </c>
      <c r="M100" s="124">
        <v>2.116031038011411E-8</v>
      </c>
      <c r="N100" s="124">
        <v>5.9066587639230797E-2</v>
      </c>
      <c r="O100" s="124">
        <v>2.8387649050107232E-2</v>
      </c>
      <c r="P100" s="124">
        <v>0.622881121411755</v>
      </c>
      <c r="Q100" s="124">
        <v>1.7151776203636524E-3</v>
      </c>
      <c r="R100" s="124">
        <v>0.14889667017127328</v>
      </c>
      <c r="S100" s="124">
        <v>8.2535434734776147E-2</v>
      </c>
      <c r="T100" s="124">
        <v>0.11410159526945937</v>
      </c>
      <c r="U100" s="124">
        <v>0.15609972137886194</v>
      </c>
      <c r="V100" s="124">
        <v>0.21138719293548391</v>
      </c>
      <c r="W100" s="124">
        <v>0.28341883409823393</v>
      </c>
      <c r="X100" s="124">
        <v>0.37632217309045768</v>
      </c>
      <c r="Y100" s="124">
        <v>0.49497089491763391</v>
      </c>
      <c r="Z100" s="124">
        <v>0.6450539248278333</v>
      </c>
      <c r="AA100" s="124">
        <v>0.83313750912337881</v>
      </c>
      <c r="AB100" s="124">
        <v>1.0667177529302816</v>
      </c>
      <c r="AC100" s="124">
        <v>1.3542613408107673</v>
      </c>
      <c r="AD100" s="124">
        <v>4.1810987159626938E-2</v>
      </c>
      <c r="AE100" s="124">
        <v>2.9267225362494494E-2</v>
      </c>
      <c r="AF100" s="124">
        <v>2.0254063754546855E-2</v>
      </c>
      <c r="AG100" s="124">
        <v>1.385418284836893E-2</v>
      </c>
      <c r="AH100" s="124">
        <v>9.3645833288743159E-3</v>
      </c>
      <c r="AI100" s="124">
        <v>6.2537113370646005E-3</v>
      </c>
      <c r="AJ100" s="124">
        <v>4.1251019033612816E-3</v>
      </c>
      <c r="AK100" s="124">
        <v>2.6871227936685468E-3</v>
      </c>
      <c r="AL100" s="124">
        <v>1.7282551844377209E-3</v>
      </c>
      <c r="AM100" s="124">
        <v>1.0972623269582045E-3</v>
      </c>
      <c r="AN100" s="124">
        <v>6.8756426323061666E-4</v>
      </c>
    </row>
    <row r="101" spans="9:40" ht="15" thickBot="1">
      <c r="I101" s="192">
        <v>46500</v>
      </c>
      <c r="J101" s="124">
        <v>7.920639163120833E-3</v>
      </c>
      <c r="K101" s="124">
        <v>8.6555660709882916E-3</v>
      </c>
      <c r="L101" s="124">
        <v>1.5212744574066799</v>
      </c>
      <c r="M101" s="124">
        <v>1.7218114236586631E-8</v>
      </c>
      <c r="N101" s="124">
        <v>5.4234882614899241E-2</v>
      </c>
      <c r="O101" s="124">
        <v>2.5900044278343148E-2</v>
      </c>
      <c r="P101" s="124">
        <v>0.58423600624745586</v>
      </c>
      <c r="Q101" s="124">
        <v>1.521842999477707E-3</v>
      </c>
      <c r="R101" s="124">
        <v>0.13747270205681406</v>
      </c>
      <c r="S101" s="124">
        <v>7.5989857049310883E-2</v>
      </c>
      <c r="T101" s="124">
        <v>0.10533162216487152</v>
      </c>
      <c r="U101" s="124">
        <v>0.14447556022899541</v>
      </c>
      <c r="V101" s="124">
        <v>0.19614143315721994</v>
      </c>
      <c r="W101" s="124">
        <v>0.26362763162411157</v>
      </c>
      <c r="X101" s="124">
        <v>0.35088650845121422</v>
      </c>
      <c r="Y101" s="124">
        <v>0.46259851719336637</v>
      </c>
      <c r="Z101" s="124">
        <v>0.60424263468223072</v>
      </c>
      <c r="AA101" s="124">
        <v>0.78216043724450146</v>
      </c>
      <c r="AB101" s="124">
        <v>1.0036112507787831</v>
      </c>
      <c r="AC101" s="124">
        <v>1.2768160179086763</v>
      </c>
      <c r="AD101" s="124">
        <v>3.8284470068199482E-2</v>
      </c>
      <c r="AE101" s="124">
        <v>2.6722879079331935E-2</v>
      </c>
      <c r="AF101" s="124">
        <v>1.8439868792449271E-2</v>
      </c>
      <c r="AG101" s="124">
        <v>1.2576085860126488E-2</v>
      </c>
      <c r="AH101" s="124">
        <v>8.4751518342529447E-3</v>
      </c>
      <c r="AI101" s="124">
        <v>5.6424467216619036E-3</v>
      </c>
      <c r="AJ101" s="124">
        <v>3.7103234798465806E-3</v>
      </c>
      <c r="AK101" s="124">
        <v>2.4092932158098629E-3</v>
      </c>
      <c r="AL101" s="124">
        <v>1.5445907972091999E-3</v>
      </c>
      <c r="AM101" s="124">
        <v>9.774592492964888E-4</v>
      </c>
      <c r="AN101" s="124">
        <v>6.1046970315487632E-4</v>
      </c>
    </row>
    <row r="102" spans="9:40" ht="15" thickBot="1">
      <c r="I102" s="192">
        <v>46600</v>
      </c>
      <c r="J102" s="124">
        <v>7.145719423382357E-3</v>
      </c>
      <c r="K102" s="124">
        <v>7.8561577054853983E-3</v>
      </c>
      <c r="L102" s="124">
        <v>1.4308121804563525</v>
      </c>
      <c r="M102" s="124">
        <v>1.3992220035240244E-8</v>
      </c>
      <c r="N102" s="124">
        <v>4.9764176894482884E-2</v>
      </c>
      <c r="O102" s="124">
        <v>2.3613283279544654E-2</v>
      </c>
      <c r="P102" s="124">
        <v>0.54769156199580527</v>
      </c>
      <c r="Q102" s="124">
        <v>1.348985724686896E-3</v>
      </c>
      <c r="R102" s="124">
        <v>0.12682915005211473</v>
      </c>
      <c r="S102" s="124">
        <v>6.991634174122742E-2</v>
      </c>
      <c r="T102" s="124">
        <v>9.7171824057265543E-2</v>
      </c>
      <c r="U102" s="124">
        <v>0.1336311954028046</v>
      </c>
      <c r="V102" s="124">
        <v>0.18188124981028361</v>
      </c>
      <c r="W102" s="124">
        <v>0.24506866399829158</v>
      </c>
      <c r="X102" s="124">
        <v>0.32697526144514755</v>
      </c>
      <c r="Y102" s="124">
        <v>0.43209267861080547</v>
      </c>
      <c r="Z102" s="124">
        <v>0.56569396138328476</v>
      </c>
      <c r="AA102" s="124">
        <v>0.73389947461120708</v>
      </c>
      <c r="AB102" s="124">
        <v>0.94373451635360628</v>
      </c>
      <c r="AC102" s="124">
        <v>1.2031762080288986</v>
      </c>
      <c r="AD102" s="124">
        <v>3.5030766753379655E-2</v>
      </c>
      <c r="AE102" s="124">
        <v>2.4382223380271642E-2</v>
      </c>
      <c r="AF102" s="124">
        <v>1.6775888769862163E-2</v>
      </c>
      <c r="AG102" s="124">
        <v>1.1407381233626251E-2</v>
      </c>
      <c r="AH102" s="124">
        <v>7.6643685012245995E-3</v>
      </c>
      <c r="AI102" s="124">
        <v>5.0869926406123967E-3</v>
      </c>
      <c r="AJ102" s="124">
        <v>3.3346265314721357E-3</v>
      </c>
      <c r="AK102" s="124">
        <v>2.158463235211659E-3</v>
      </c>
      <c r="AL102" s="124">
        <v>1.3793249468265286E-3</v>
      </c>
      <c r="AM102" s="124">
        <v>8.7002023023262701E-4</v>
      </c>
      <c r="AN102" s="124">
        <v>5.4156746379289077E-4</v>
      </c>
    </row>
    <row r="103" spans="9:40" ht="15" thickBot="1">
      <c r="I103" s="192">
        <v>46700</v>
      </c>
      <c r="J103" s="124">
        <v>6.4416898682452314E-3</v>
      </c>
      <c r="K103" s="124">
        <v>7.1254787668610722E-3</v>
      </c>
      <c r="L103" s="124">
        <v>1.3449689673184944</v>
      </c>
      <c r="M103" s="124">
        <v>1.1355966838731397E-8</v>
      </c>
      <c r="N103" s="124">
        <v>4.5630434879951741E-2</v>
      </c>
      <c r="O103" s="124">
        <v>2.1512725745119015E-2</v>
      </c>
      <c r="P103" s="124">
        <v>0.5131528706356806</v>
      </c>
      <c r="Q103" s="124">
        <v>1.1945937923074569E-3</v>
      </c>
      <c r="R103" s="124">
        <v>0.11692038795227772</v>
      </c>
      <c r="S103" s="124">
        <v>6.4284755653187753E-2</v>
      </c>
      <c r="T103" s="124">
        <v>8.9584897132170119E-2</v>
      </c>
      <c r="U103" s="124">
        <v>0.12352101553110265</v>
      </c>
      <c r="V103" s="124">
        <v>0.16855154979225864</v>
      </c>
      <c r="W103" s="124">
        <v>0.22767617749052138</v>
      </c>
      <c r="X103" s="124">
        <v>0.30451087155063722</v>
      </c>
      <c r="Y103" s="124">
        <v>0.40336293899452125</v>
      </c>
      <c r="Z103" s="124">
        <v>0.52930362695965272</v>
      </c>
      <c r="AA103" s="124">
        <v>0.68823570167839732</v>
      </c>
      <c r="AB103" s="124">
        <v>0.88695337425091081</v>
      </c>
      <c r="AC103" s="124">
        <v>1.1331920831583047</v>
      </c>
      <c r="AD103" s="124">
        <v>3.2030949788267191E-2</v>
      </c>
      <c r="AE103" s="124">
        <v>2.2230546613140521E-2</v>
      </c>
      <c r="AF103" s="124">
        <v>1.5250839486184789E-2</v>
      </c>
      <c r="AG103" s="124">
        <v>1.0339529604640267E-2</v>
      </c>
      <c r="AH103" s="124">
        <v>6.9258590407032528E-3</v>
      </c>
      <c r="AI103" s="124">
        <v>4.582656679122536E-3</v>
      </c>
      <c r="AJ103" s="124">
        <v>2.9946051886598868E-3</v>
      </c>
      <c r="AK103" s="124">
        <v>1.9321959528096292E-3</v>
      </c>
      <c r="AL103" s="124">
        <v>1.2307391750175812E-3</v>
      </c>
      <c r="AM103" s="124">
        <v>7.7375114402016302E-4</v>
      </c>
      <c r="AN103" s="124">
        <v>4.8004003599982182E-4</v>
      </c>
    </row>
    <row r="104" spans="9:40" ht="15" thickBot="1">
      <c r="I104" s="192">
        <v>46800</v>
      </c>
      <c r="J104" s="124">
        <v>5.8025741774940321E-3</v>
      </c>
      <c r="K104" s="124">
        <v>6.4581144664212376E-3</v>
      </c>
      <c r="L104" s="124">
        <v>1.2635564617581903</v>
      </c>
      <c r="M104" s="124">
        <v>0</v>
      </c>
      <c r="N104" s="124">
        <v>4.1810987159626938E-2</v>
      </c>
      <c r="O104" s="124">
        <v>1.95846631277053E-2</v>
      </c>
      <c r="P104" s="124">
        <v>0.48052817549935622</v>
      </c>
      <c r="Q104" s="124">
        <v>1.0568350721445385E-3</v>
      </c>
      <c r="R104" s="124">
        <v>0.10770290641464242</v>
      </c>
      <c r="S104" s="124">
        <v>5.9066587639230797E-2</v>
      </c>
      <c r="T104" s="124">
        <v>8.2535434734776147E-2</v>
      </c>
      <c r="U104" s="124">
        <v>0.11410159526945937</v>
      </c>
      <c r="V104" s="124">
        <v>0.15609972137886194</v>
      </c>
      <c r="W104" s="124">
        <v>0.21138719293548391</v>
      </c>
      <c r="X104" s="124">
        <v>0.28341883409823393</v>
      </c>
      <c r="Y104" s="124">
        <v>0.37632217309045768</v>
      </c>
      <c r="Z104" s="124">
        <v>0.49497089491763391</v>
      </c>
      <c r="AA104" s="124">
        <v>0.6450539248278333</v>
      </c>
      <c r="AB104" s="124">
        <v>0.83313750912337881</v>
      </c>
      <c r="AC104" s="124">
        <v>1.0667177529302816</v>
      </c>
      <c r="AD104" s="124">
        <v>2.9267225362494494E-2</v>
      </c>
      <c r="AE104" s="124">
        <v>2.0254063754546855E-2</v>
      </c>
      <c r="AF104" s="124">
        <v>1.385418284836893E-2</v>
      </c>
      <c r="AG104" s="124">
        <v>9.3645833288743159E-3</v>
      </c>
      <c r="AH104" s="124">
        <v>6.2537113370646005E-3</v>
      </c>
      <c r="AI104" s="124">
        <v>4.1251019033612816E-3</v>
      </c>
      <c r="AJ104" s="124">
        <v>2.6871227936685468E-3</v>
      </c>
      <c r="AK104" s="124">
        <v>1.7282551844377209E-3</v>
      </c>
      <c r="AL104" s="124">
        <v>1.0972623269582045E-3</v>
      </c>
      <c r="AM104" s="124">
        <v>6.8756426323061666E-4</v>
      </c>
      <c r="AN104" s="124">
        <v>4.2514553950422692E-4</v>
      </c>
    </row>
    <row r="105" spans="9:40" ht="15" thickBot="1">
      <c r="I105" s="192">
        <v>46900</v>
      </c>
      <c r="J105" s="124">
        <v>5.2228499937854072E-3</v>
      </c>
      <c r="K105" s="124">
        <v>5.8490314596092961E-3</v>
      </c>
      <c r="L105" s="124">
        <v>1.1863913606130227</v>
      </c>
      <c r="M105" s="124">
        <v>0</v>
      </c>
      <c r="N105" s="124">
        <v>3.8284470068199482E-2</v>
      </c>
      <c r="O105" s="124">
        <v>1.7816270148166884E-2</v>
      </c>
      <c r="P105" s="124">
        <v>0.44972883469734443</v>
      </c>
      <c r="Q105" s="124">
        <v>9.3404314163915609E-4</v>
      </c>
      <c r="R105" s="124">
        <v>9.9135248683668603E-2</v>
      </c>
      <c r="S105" s="124">
        <v>5.4234882614899241E-2</v>
      </c>
      <c r="T105" s="124">
        <v>7.5989857049310883E-2</v>
      </c>
      <c r="U105" s="124">
        <v>0.10533162216487152</v>
      </c>
      <c r="V105" s="124">
        <v>0.14447556022899541</v>
      </c>
      <c r="W105" s="124">
        <v>0.19614143315721994</v>
      </c>
      <c r="X105" s="124">
        <v>0.26362763162411157</v>
      </c>
      <c r="Y105" s="124">
        <v>0.35088650845121422</v>
      </c>
      <c r="Z105" s="124">
        <v>0.46259851719336637</v>
      </c>
      <c r="AA105" s="124">
        <v>0.60424263468223072</v>
      </c>
      <c r="AB105" s="124">
        <v>0.78216043724450146</v>
      </c>
      <c r="AC105" s="124">
        <v>1.0036112507787831</v>
      </c>
      <c r="AD105" s="124">
        <v>2.6722879079331935E-2</v>
      </c>
      <c r="AE105" s="124">
        <v>1.8439868792449271E-2</v>
      </c>
      <c r="AF105" s="124">
        <v>1.2576085860126488E-2</v>
      </c>
      <c r="AG105" s="124">
        <v>8.4751518342529447E-3</v>
      </c>
      <c r="AH105" s="124">
        <v>5.6424467216619036E-3</v>
      </c>
      <c r="AI105" s="124">
        <v>3.7103234798465806E-3</v>
      </c>
      <c r="AJ105" s="124">
        <v>2.4092932158098629E-3</v>
      </c>
      <c r="AK105" s="124">
        <v>1.5445907972091999E-3</v>
      </c>
      <c r="AL105" s="124">
        <v>9.774592492964888E-4</v>
      </c>
      <c r="AM105" s="124">
        <v>6.1046970315487632E-4</v>
      </c>
      <c r="AN105" s="124">
        <v>3.7621136168463634E-4</v>
      </c>
    </row>
    <row r="106" spans="9:40" ht="15" thickBot="1">
      <c r="I106" s="192">
        <v>47000</v>
      </c>
      <c r="J106" s="124">
        <v>4.6974190495866937E-3</v>
      </c>
      <c r="K106" s="124">
        <v>5.2935548391120661E-3</v>
      </c>
      <c r="L106" s="124">
        <v>1.1132954045432057</v>
      </c>
      <c r="M106" s="124">
        <v>0</v>
      </c>
      <c r="N106" s="124">
        <v>3.5030766753379655E-2</v>
      </c>
      <c r="O106" s="124">
        <v>1.6195558028450449E-2</v>
      </c>
      <c r="P106" s="124">
        <v>0.42066927241538998</v>
      </c>
      <c r="Q106" s="124">
        <v>8.2470404197563813E-4</v>
      </c>
      <c r="R106" s="124">
        <v>9.1177946606240567E-2</v>
      </c>
      <c r="S106" s="124">
        <v>4.9764176894482884E-2</v>
      </c>
      <c r="T106" s="124">
        <v>6.991634174122742E-2</v>
      </c>
      <c r="U106" s="124">
        <v>9.7171824057265543E-2</v>
      </c>
      <c r="V106" s="124">
        <v>0.1336311954028046</v>
      </c>
      <c r="W106" s="124">
        <v>0.18188124981028361</v>
      </c>
      <c r="X106" s="124">
        <v>0.24506866399829158</v>
      </c>
      <c r="Y106" s="124">
        <v>0.32697526144514755</v>
      </c>
      <c r="Z106" s="124">
        <v>0.43209267861080547</v>
      </c>
      <c r="AA106" s="124">
        <v>0.56569396138328476</v>
      </c>
      <c r="AB106" s="124">
        <v>0.73389947461120708</v>
      </c>
      <c r="AC106" s="124">
        <v>0.94373451635360628</v>
      </c>
      <c r="AD106" s="124">
        <v>2.4382223380271642E-2</v>
      </c>
      <c r="AE106" s="124">
        <v>1.6775888769862163E-2</v>
      </c>
      <c r="AF106" s="124">
        <v>1.1407381233626251E-2</v>
      </c>
      <c r="AG106" s="124">
        <v>7.6643685012245995E-3</v>
      </c>
      <c r="AH106" s="124">
        <v>5.0869926406123967E-3</v>
      </c>
      <c r="AI106" s="124">
        <v>3.3346265314721357E-3</v>
      </c>
      <c r="AJ106" s="124">
        <v>2.158463235211659E-3</v>
      </c>
      <c r="AK106" s="124">
        <v>1.3793249468265286E-3</v>
      </c>
      <c r="AL106" s="124">
        <v>8.7002023023262701E-4</v>
      </c>
      <c r="AM106" s="124">
        <v>5.4156746379289077E-4</v>
      </c>
      <c r="AN106" s="124">
        <v>3.3262826717820649E-4</v>
      </c>
    </row>
    <row r="107" spans="9:40" ht="15" thickBot="1">
      <c r="I107" s="192">
        <v>47100</v>
      </c>
      <c r="J107" s="124">
        <v>4.2215788595192988E-3</v>
      </c>
      <c r="K107" s="124">
        <v>4.7873462076009361E-3</v>
      </c>
      <c r="L107" s="124">
        <v>1.0440953630855447</v>
      </c>
      <c r="M107" s="124">
        <v>0</v>
      </c>
      <c r="N107" s="124">
        <v>3.2030949788267191E-2</v>
      </c>
      <c r="O107" s="124">
        <v>1.4711329444665557E-2</v>
      </c>
      <c r="P107" s="124">
        <v>0.39326692820864667</v>
      </c>
      <c r="Q107" s="124">
        <v>7.2744391454914641E-4</v>
      </c>
      <c r="R107" s="124">
        <v>8.3793456987862128E-2</v>
      </c>
      <c r="S107" s="124">
        <v>4.5630434879951741E-2</v>
      </c>
      <c r="T107" s="124">
        <v>6.4284755653187753E-2</v>
      </c>
      <c r="U107" s="124">
        <v>8.9584897132170119E-2</v>
      </c>
      <c r="V107" s="124">
        <v>0.12352101553110265</v>
      </c>
      <c r="W107" s="124">
        <v>0.16855154979225864</v>
      </c>
      <c r="X107" s="124">
        <v>0.22767617749052138</v>
      </c>
      <c r="Y107" s="124">
        <v>0.30451087155063722</v>
      </c>
      <c r="Z107" s="124">
        <v>0.40336293899452125</v>
      </c>
      <c r="AA107" s="124">
        <v>0.52930362695965272</v>
      </c>
      <c r="AB107" s="124">
        <v>0.68823570167839732</v>
      </c>
      <c r="AC107" s="124">
        <v>0.88695337425091081</v>
      </c>
      <c r="AD107" s="124">
        <v>2.2230546613140521E-2</v>
      </c>
      <c r="AE107" s="124">
        <v>1.5250839486184789E-2</v>
      </c>
      <c r="AF107" s="124">
        <v>1.0339529604640267E-2</v>
      </c>
      <c r="AG107" s="124">
        <v>6.9258590407032528E-3</v>
      </c>
      <c r="AH107" s="124">
        <v>4.582656679122536E-3</v>
      </c>
      <c r="AI107" s="124">
        <v>2.9946051886598868E-3</v>
      </c>
      <c r="AJ107" s="124">
        <v>1.9321959528096292E-3</v>
      </c>
      <c r="AK107" s="124">
        <v>1.2307391750175812E-3</v>
      </c>
      <c r="AL107" s="124">
        <v>7.7375114402016302E-4</v>
      </c>
      <c r="AM107" s="124">
        <v>4.8004003599982182E-4</v>
      </c>
      <c r="AN107" s="124">
        <v>2.9384494959247331E-4</v>
      </c>
    </row>
    <row r="108" spans="9:40" ht="15" thickBot="1">
      <c r="I108" s="192">
        <v>47200</v>
      </c>
      <c r="J108" s="124">
        <v>3.7909959289298451E-3</v>
      </c>
      <c r="K108" s="124">
        <v>4.3263828024634327E-3</v>
      </c>
      <c r="L108" s="124">
        <v>0.97862301407150443</v>
      </c>
      <c r="M108" s="124">
        <v>0</v>
      </c>
      <c r="N108" s="124">
        <v>2.9267225362494494E-2</v>
      </c>
      <c r="O108" s="124">
        <v>1.335313519036623E-2</v>
      </c>
      <c r="P108" s="124">
        <v>0.36744220442148984</v>
      </c>
      <c r="Q108" s="124">
        <v>6.4101747638852663E-4</v>
      </c>
      <c r="R108" s="124">
        <v>7.6946098343481775E-2</v>
      </c>
      <c r="S108" s="124">
        <v>4.1810987159626938E-2</v>
      </c>
      <c r="T108" s="124">
        <v>5.9066587639230797E-2</v>
      </c>
      <c r="U108" s="124">
        <v>8.2535434734776147E-2</v>
      </c>
      <c r="V108" s="124">
        <v>0.11410159526945937</v>
      </c>
      <c r="W108" s="124">
        <v>0.15609972137886194</v>
      </c>
      <c r="X108" s="124">
        <v>0.21138719293548391</v>
      </c>
      <c r="Y108" s="124">
        <v>0.28341883409823393</v>
      </c>
      <c r="Z108" s="124">
        <v>0.37632217309045768</v>
      </c>
      <c r="AA108" s="124">
        <v>0.49497089491763391</v>
      </c>
      <c r="AB108" s="124">
        <v>0.6450539248278333</v>
      </c>
      <c r="AC108" s="124">
        <v>0.83313750912337881</v>
      </c>
      <c r="AD108" s="124">
        <v>2.0254063754546855E-2</v>
      </c>
      <c r="AE108" s="124">
        <v>1.385418284836893E-2</v>
      </c>
      <c r="AF108" s="124">
        <v>9.3645833288743159E-3</v>
      </c>
      <c r="AG108" s="124">
        <v>6.2537113370646005E-3</v>
      </c>
      <c r="AH108" s="124">
        <v>4.1251019033612816E-3</v>
      </c>
      <c r="AI108" s="124">
        <v>2.6871227936685468E-3</v>
      </c>
      <c r="AJ108" s="124">
        <v>1.7282551844377209E-3</v>
      </c>
      <c r="AK108" s="124">
        <v>1.0972623269582045E-3</v>
      </c>
      <c r="AL108" s="124">
        <v>6.8756426323061666E-4</v>
      </c>
      <c r="AM108" s="124">
        <v>4.2514553950422692E-4</v>
      </c>
      <c r="AN108" s="124">
        <v>2.5936299779260881E-4</v>
      </c>
    </row>
    <row r="109" spans="9:40" ht="15" thickBot="1">
      <c r="I109" s="192">
        <v>47300</v>
      </c>
      <c r="J109" s="124">
        <v>3.4016804283718543E-3</v>
      </c>
      <c r="K109" s="124">
        <v>3.9069376438678402E-3</v>
      </c>
      <c r="L109" s="124">
        <v>0.9167151174907513</v>
      </c>
      <c r="M109" s="124">
        <v>0</v>
      </c>
      <c r="N109" s="124">
        <v>2.6722879079331935E-2</v>
      </c>
      <c r="O109" s="124">
        <v>1.2111232535917799E-2</v>
      </c>
      <c r="P109" s="124">
        <v>0.34311841186427011</v>
      </c>
      <c r="Q109" s="124">
        <v>5.6429729349823771E-4</v>
      </c>
      <c r="R109" s="124">
        <v>7.0601988099513707E-2</v>
      </c>
      <c r="S109" s="124">
        <v>3.8284470068199482E-2</v>
      </c>
      <c r="T109" s="124">
        <v>5.4234882614899241E-2</v>
      </c>
      <c r="U109" s="124">
        <v>7.5989857049310883E-2</v>
      </c>
      <c r="V109" s="124">
        <v>0.10533162216487152</v>
      </c>
      <c r="W109" s="124">
        <v>0.14447556022899541</v>
      </c>
      <c r="X109" s="124">
        <v>0.19614143315721994</v>
      </c>
      <c r="Y109" s="124">
        <v>0.26362763162411157</v>
      </c>
      <c r="Z109" s="124">
        <v>0.35088650845121422</v>
      </c>
      <c r="AA109" s="124">
        <v>0.46259851719336637</v>
      </c>
      <c r="AB109" s="124">
        <v>0.60424263468223072</v>
      </c>
      <c r="AC109" s="124">
        <v>0.78216043724450146</v>
      </c>
      <c r="AD109" s="124">
        <v>1.8439868792449271E-2</v>
      </c>
      <c r="AE109" s="124">
        <v>1.2576085860126488E-2</v>
      </c>
      <c r="AF109" s="124">
        <v>8.4751518342529447E-3</v>
      </c>
      <c r="AG109" s="124">
        <v>5.6424467216619036E-3</v>
      </c>
      <c r="AH109" s="124">
        <v>3.7103234798465806E-3</v>
      </c>
      <c r="AI109" s="124">
        <v>2.4092932158098629E-3</v>
      </c>
      <c r="AJ109" s="124">
        <v>1.5445907972091999E-3</v>
      </c>
      <c r="AK109" s="124">
        <v>9.774592492964888E-4</v>
      </c>
      <c r="AL109" s="124">
        <v>6.1046970315487632E-4</v>
      </c>
      <c r="AM109" s="124">
        <v>3.7621136168463634E-4</v>
      </c>
      <c r="AN109" s="124">
        <v>2.2873225043641482E-4</v>
      </c>
    </row>
    <row r="110" spans="9:40" ht="15" thickBot="1">
      <c r="I110" s="192">
        <v>47400</v>
      </c>
      <c r="J110" s="124">
        <v>3.0499622828157472E-3</v>
      </c>
      <c r="K110" s="124">
        <v>3.5255606766496058E-3</v>
      </c>
      <c r="L110" s="124">
        <v>0.85821338390174529</v>
      </c>
      <c r="M110" s="124">
        <v>0</v>
      </c>
      <c r="N110" s="124">
        <v>2.4382223380271642E-2</v>
      </c>
      <c r="O110" s="124">
        <v>1.0976545266011599E-2</v>
      </c>
      <c r="P110" s="124">
        <v>0.3202217138806025</v>
      </c>
      <c r="Q110" s="124">
        <v>4.9626381161001687E-4</v>
      </c>
      <c r="R110" s="124">
        <v>6.4728980305975833E-2</v>
      </c>
      <c r="S110" s="124">
        <v>3.5030766753379655E-2</v>
      </c>
      <c r="T110" s="124">
        <v>4.9764176894482884E-2</v>
      </c>
      <c r="U110" s="124">
        <v>6.991634174122742E-2</v>
      </c>
      <c r="V110" s="124">
        <v>9.7171824057265543E-2</v>
      </c>
      <c r="W110" s="124">
        <v>0.1336311954028046</v>
      </c>
      <c r="X110" s="124">
        <v>0.18188124981028361</v>
      </c>
      <c r="Y110" s="124">
        <v>0.24506866399829158</v>
      </c>
      <c r="Z110" s="124">
        <v>0.32697526144514755</v>
      </c>
      <c r="AA110" s="124">
        <v>0.43209267861080547</v>
      </c>
      <c r="AB110" s="124">
        <v>0.56569396138328476</v>
      </c>
      <c r="AC110" s="124">
        <v>0.73389947461120708</v>
      </c>
      <c r="AD110" s="124">
        <v>1.6775888769862163E-2</v>
      </c>
      <c r="AE110" s="124">
        <v>1.1407381233626251E-2</v>
      </c>
      <c r="AF110" s="124">
        <v>7.6643685012245995E-3</v>
      </c>
      <c r="AG110" s="124">
        <v>5.0869926406123967E-3</v>
      </c>
      <c r="AH110" s="124">
        <v>3.3346265314721357E-3</v>
      </c>
      <c r="AI110" s="124">
        <v>2.158463235211659E-3</v>
      </c>
      <c r="AJ110" s="124">
        <v>1.3793249468265286E-3</v>
      </c>
      <c r="AK110" s="124">
        <v>8.7002023023262701E-4</v>
      </c>
      <c r="AL110" s="124">
        <v>5.4156746379289077E-4</v>
      </c>
      <c r="AM110" s="124">
        <v>3.3262826717820649E-4</v>
      </c>
      <c r="AN110" s="124">
        <v>2.0154651362246784E-4</v>
      </c>
    </row>
    <row r="111" spans="9:40" ht="15" thickBot="1">
      <c r="I111" s="192">
        <v>47500</v>
      </c>
      <c r="J111" s="124">
        <v>2.7324686238002246E-3</v>
      </c>
      <c r="K111" s="124">
        <v>3.1790608758064083E-3</v>
      </c>
      <c r="L111" s="124">
        <v>0.80296443751009483</v>
      </c>
      <c r="M111" s="124">
        <v>0</v>
      </c>
      <c r="N111" s="124">
        <v>2.2230546613140521E-2</v>
      </c>
      <c r="O111" s="124">
        <v>9.9406253738475586E-3</v>
      </c>
      <c r="P111" s="124">
        <v>0.29868106894051261</v>
      </c>
      <c r="Q111" s="124">
        <v>4.3599610450558915E-4</v>
      </c>
      <c r="R111" s="124">
        <v>5.9296603919524182E-2</v>
      </c>
      <c r="S111" s="124">
        <v>3.2030949788267191E-2</v>
      </c>
      <c r="T111" s="124">
        <v>4.5630434879951741E-2</v>
      </c>
      <c r="U111" s="124">
        <v>6.4284755653187753E-2</v>
      </c>
      <c r="V111" s="124">
        <v>8.9584897132170119E-2</v>
      </c>
      <c r="W111" s="124">
        <v>0.12352101553110265</v>
      </c>
      <c r="X111" s="124">
        <v>0.16855154979225864</v>
      </c>
      <c r="Y111" s="124">
        <v>0.22767617749052138</v>
      </c>
      <c r="Z111" s="124">
        <v>0.30451087155063722</v>
      </c>
      <c r="AA111" s="124">
        <v>0.40336293899452125</v>
      </c>
      <c r="AB111" s="124">
        <v>0.52930362695965272</v>
      </c>
      <c r="AC111" s="124">
        <v>0.68823570167839732</v>
      </c>
      <c r="AD111" s="124">
        <v>1.5250839486184789E-2</v>
      </c>
      <c r="AE111" s="124">
        <v>1.0339529604640267E-2</v>
      </c>
      <c r="AF111" s="124">
        <v>6.9258590407032528E-3</v>
      </c>
      <c r="AG111" s="124">
        <v>4.582656679122536E-3</v>
      </c>
      <c r="AH111" s="124">
        <v>2.9946051886598868E-3</v>
      </c>
      <c r="AI111" s="124">
        <v>1.9321959528096292E-3</v>
      </c>
      <c r="AJ111" s="124">
        <v>1.2307391750175812E-3</v>
      </c>
      <c r="AK111" s="124">
        <v>7.7375114402016302E-4</v>
      </c>
      <c r="AL111" s="124">
        <v>4.8004003599982182E-4</v>
      </c>
      <c r="AM111" s="124">
        <v>2.9384494959247331E-4</v>
      </c>
      <c r="AN111" s="124">
        <v>1.7743961769867372E-4</v>
      </c>
    </row>
    <row r="112" spans="9:40" ht="15" thickBot="1">
      <c r="I112" s="192">
        <v>47600</v>
      </c>
      <c r="J112" s="124">
        <v>2.4461025523783973E-3</v>
      </c>
      <c r="K112" s="124">
        <v>2.8644892848327412E-3</v>
      </c>
      <c r="L112" s="124">
        <v>0.75081977405347411</v>
      </c>
      <c r="M112" s="124">
        <v>0</v>
      </c>
      <c r="N112" s="124">
        <v>2.0254063754546855E-2</v>
      </c>
      <c r="O112" s="124">
        <v>8.9956163872398232E-3</v>
      </c>
      <c r="P112" s="124">
        <v>0.27842817189592983</v>
      </c>
      <c r="Q112" s="124">
        <v>3.8266330087150701E-4</v>
      </c>
      <c r="R112" s="124">
        <v>5.4276001719510178E-2</v>
      </c>
      <c r="S112" s="124">
        <v>2.9267225362494494E-2</v>
      </c>
      <c r="T112" s="124">
        <v>4.1810987159626938E-2</v>
      </c>
      <c r="U112" s="124">
        <v>5.9066587639230797E-2</v>
      </c>
      <c r="V112" s="124">
        <v>8.2535434734776147E-2</v>
      </c>
      <c r="W112" s="124">
        <v>0.11410159526945937</v>
      </c>
      <c r="X112" s="124">
        <v>0.15609972137886194</v>
      </c>
      <c r="Y112" s="124">
        <v>0.21138719293548391</v>
      </c>
      <c r="Z112" s="124">
        <v>0.28341883409823393</v>
      </c>
      <c r="AA112" s="124">
        <v>0.37632217309045768</v>
      </c>
      <c r="AB112" s="124">
        <v>0.49497089491763391</v>
      </c>
      <c r="AC112" s="124">
        <v>0.6450539248278333</v>
      </c>
      <c r="AD112" s="124">
        <v>1.385418284836893E-2</v>
      </c>
      <c r="AE112" s="124">
        <v>9.3645833288743159E-3</v>
      </c>
      <c r="AF112" s="124">
        <v>6.2537113370646005E-3</v>
      </c>
      <c r="AG112" s="124">
        <v>4.1251019033612816E-3</v>
      </c>
      <c r="AH112" s="124">
        <v>2.6871227936685468E-3</v>
      </c>
      <c r="AI112" s="124">
        <v>1.7282551844377209E-3</v>
      </c>
      <c r="AJ112" s="124">
        <v>1.0972623269582045E-3</v>
      </c>
      <c r="AK112" s="124">
        <v>6.8756426323061666E-4</v>
      </c>
      <c r="AL112" s="124">
        <v>4.2514553950422692E-4</v>
      </c>
      <c r="AM112" s="124">
        <v>2.5936299779260881E-4</v>
      </c>
      <c r="AN112" s="124">
        <v>1.560817904447707E-4</v>
      </c>
    </row>
    <row r="113" spans="9:40" ht="15" thickBot="1">
      <c r="I113" s="192">
        <v>47700</v>
      </c>
      <c r="J113" s="124">
        <v>2.188023160581593E-3</v>
      </c>
      <c r="K113" s="124">
        <v>2.5791229557075492E-3</v>
      </c>
      <c r="L113" s="124">
        <v>0.70163571364877653</v>
      </c>
      <c r="M113" s="124">
        <v>0</v>
      </c>
      <c r="N113" s="124">
        <v>1.8439868792449271E-2</v>
      </c>
      <c r="O113" s="124">
        <v>8.1342182989111965E-3</v>
      </c>
      <c r="P113" s="124">
        <v>0.25939739403563616</v>
      </c>
      <c r="Q113" s="124">
        <v>3.355166515615809E-4</v>
      </c>
      <c r="R113" s="124">
        <v>4.9639869920008919E-2</v>
      </c>
      <c r="S113" s="124">
        <v>2.6722879079331935E-2</v>
      </c>
      <c r="T113" s="124">
        <v>3.8284470068199482E-2</v>
      </c>
      <c r="U113" s="124">
        <v>5.4234882614899241E-2</v>
      </c>
      <c r="V113" s="124">
        <v>7.5989857049310883E-2</v>
      </c>
      <c r="W113" s="124">
        <v>0.10533162216487152</v>
      </c>
      <c r="X113" s="124">
        <v>0.14447556022899541</v>
      </c>
      <c r="Y113" s="124">
        <v>0.19614143315721994</v>
      </c>
      <c r="Z113" s="124">
        <v>0.26362763162411157</v>
      </c>
      <c r="AA113" s="124">
        <v>0.35088650845121422</v>
      </c>
      <c r="AB113" s="124">
        <v>0.46259851719336637</v>
      </c>
      <c r="AC113" s="124">
        <v>0.60424263468223072</v>
      </c>
      <c r="AD113" s="124">
        <v>1.2576085860126488E-2</v>
      </c>
      <c r="AE113" s="124">
        <v>8.4751518342529447E-3</v>
      </c>
      <c r="AF113" s="124">
        <v>5.6424467216619036E-3</v>
      </c>
      <c r="AG113" s="124">
        <v>3.7103234798465806E-3</v>
      </c>
      <c r="AH113" s="124">
        <v>2.4092932158098629E-3</v>
      </c>
      <c r="AI113" s="124">
        <v>1.5445907972091999E-3</v>
      </c>
      <c r="AJ113" s="124">
        <v>9.774592492964888E-4</v>
      </c>
      <c r="AK113" s="124">
        <v>6.1046970315487632E-4</v>
      </c>
      <c r="AL113" s="124">
        <v>3.7621136168463634E-4</v>
      </c>
      <c r="AM113" s="124">
        <v>2.2873225043641482E-4</v>
      </c>
      <c r="AN113" s="124">
        <v>1.3717632498921905E-4</v>
      </c>
    </row>
    <row r="114" spans="9:40" ht="15" thickBot="1">
      <c r="I114" s="192">
        <v>47800</v>
      </c>
      <c r="J114" s="124">
        <v>1.9556267592068604E-3</v>
      </c>
      <c r="K114" s="124">
        <v>2.3204497590628408E-3</v>
      </c>
      <c r="L114" s="124">
        <v>0.6552733487728587</v>
      </c>
      <c r="M114" s="124">
        <v>0</v>
      </c>
      <c r="N114" s="124">
        <v>1.6775888769862163E-2</v>
      </c>
      <c r="O114" s="124">
        <v>7.3496540705254368E-3</v>
      </c>
      <c r="P114" s="124">
        <v>0.24152572207686943</v>
      </c>
      <c r="Q114" s="124">
        <v>2.9388220015708142E-4</v>
      </c>
      <c r="R114" s="124">
        <v>4.536239854106322E-2</v>
      </c>
      <c r="S114" s="124">
        <v>2.4382223380271642E-2</v>
      </c>
      <c r="T114" s="124">
        <v>3.5030766753379655E-2</v>
      </c>
      <c r="U114" s="124">
        <v>4.9764176894482884E-2</v>
      </c>
      <c r="V114" s="124">
        <v>6.991634174122742E-2</v>
      </c>
      <c r="W114" s="124">
        <v>9.7171824057265543E-2</v>
      </c>
      <c r="X114" s="124">
        <v>0.1336311954028046</v>
      </c>
      <c r="Y114" s="124">
        <v>0.18188124981028361</v>
      </c>
      <c r="Z114" s="124">
        <v>0.24506866399829158</v>
      </c>
      <c r="AA114" s="124">
        <v>0.32697526144514755</v>
      </c>
      <c r="AB114" s="124">
        <v>0.43209267861080547</v>
      </c>
      <c r="AC114" s="124">
        <v>0.56569396138328476</v>
      </c>
      <c r="AD114" s="124">
        <v>1.1407381233626251E-2</v>
      </c>
      <c r="AE114" s="124">
        <v>7.6643685012245995E-3</v>
      </c>
      <c r="AF114" s="124">
        <v>5.0869926406123967E-3</v>
      </c>
      <c r="AG114" s="124">
        <v>3.3346265314721357E-3</v>
      </c>
      <c r="AH114" s="124">
        <v>2.158463235211659E-3</v>
      </c>
      <c r="AI114" s="124">
        <v>1.3793249468265286E-3</v>
      </c>
      <c r="AJ114" s="124">
        <v>8.7002023023262701E-4</v>
      </c>
      <c r="AK114" s="124">
        <v>5.4156746379289077E-4</v>
      </c>
      <c r="AL114" s="124">
        <v>3.3262826717820649E-4</v>
      </c>
      <c r="AM114" s="124">
        <v>2.0154651362246784E-4</v>
      </c>
      <c r="AN114" s="124">
        <v>1.2045652194504463E-4</v>
      </c>
    </row>
    <row r="115" spans="9:40" ht="15" thickBot="1">
      <c r="I115" s="192">
        <v>47900</v>
      </c>
      <c r="J115" s="124">
        <v>1.7465292600147514E-3</v>
      </c>
      <c r="K115" s="124">
        <v>2.0861540329000392E-3</v>
      </c>
      <c r="L115" s="124">
        <v>0.6115984875626288</v>
      </c>
      <c r="M115" s="124">
        <v>0</v>
      </c>
      <c r="N115" s="124">
        <v>1.5250839486184789E-2</v>
      </c>
      <c r="O115" s="124">
        <v>6.6356376775575541E-3</v>
      </c>
      <c r="P115" s="124">
        <v>0.22475269623034005</v>
      </c>
      <c r="Q115" s="124">
        <v>2.5715402081603189E-4</v>
      </c>
      <c r="R115" s="124">
        <v>4.1419212602160332E-2</v>
      </c>
      <c r="S115" s="124">
        <v>2.2230546613140521E-2</v>
      </c>
      <c r="T115" s="124">
        <v>3.2030949788267191E-2</v>
      </c>
      <c r="U115" s="124">
        <v>4.5630434879951741E-2</v>
      </c>
      <c r="V115" s="124">
        <v>6.4284755653187753E-2</v>
      </c>
      <c r="W115" s="124">
        <v>8.9584897132170119E-2</v>
      </c>
      <c r="X115" s="124">
        <v>0.12352101553110265</v>
      </c>
      <c r="Y115" s="124">
        <v>0.16855154979225864</v>
      </c>
      <c r="Z115" s="124">
        <v>0.22767617749052138</v>
      </c>
      <c r="AA115" s="124">
        <v>0.30451087155063722</v>
      </c>
      <c r="AB115" s="124">
        <v>0.40336293899452125</v>
      </c>
      <c r="AC115" s="124">
        <v>0.52930362695965272</v>
      </c>
      <c r="AD115" s="124">
        <v>1.0339529604640267E-2</v>
      </c>
      <c r="AE115" s="124">
        <v>6.9258590407032528E-3</v>
      </c>
      <c r="AF115" s="124">
        <v>4.582656679122536E-3</v>
      </c>
      <c r="AG115" s="124">
        <v>2.9946051886598868E-3</v>
      </c>
      <c r="AH115" s="124">
        <v>1.9321959528096292E-3</v>
      </c>
      <c r="AI115" s="124">
        <v>1.2307391750175812E-3</v>
      </c>
      <c r="AJ115" s="124">
        <v>7.7375114402016302E-4</v>
      </c>
      <c r="AK115" s="124">
        <v>4.8004003599982182E-4</v>
      </c>
      <c r="AL115" s="124">
        <v>2.9384494959247331E-4</v>
      </c>
      <c r="AM115" s="124">
        <v>1.7743961769867372E-4</v>
      </c>
      <c r="AN115" s="124">
        <v>1.0568288634756625E-4</v>
      </c>
    </row>
    <row r="116" spans="9:40" ht="23.4" thickBot="1">
      <c r="I116" s="192" t="s">
        <v>382</v>
      </c>
      <c r="J116" s="124">
        <v>38700</v>
      </c>
      <c r="K116" s="124">
        <v>38200</v>
      </c>
      <c r="L116" s="124">
        <v>45400</v>
      </c>
      <c r="M116" s="124">
        <v>32800</v>
      </c>
      <c r="N116" s="124">
        <v>40500</v>
      </c>
      <c r="O116" s="124">
        <v>39700</v>
      </c>
      <c r="P116" s="124">
        <v>43600</v>
      </c>
      <c r="Q116" s="124">
        <v>37100</v>
      </c>
      <c r="R116" s="124">
        <v>41600</v>
      </c>
      <c r="S116" s="124">
        <v>40900</v>
      </c>
      <c r="T116" s="124">
        <v>41300</v>
      </c>
      <c r="U116" s="124">
        <v>41700</v>
      </c>
      <c r="V116" s="124">
        <v>42100</v>
      </c>
      <c r="W116" s="124">
        <v>42500</v>
      </c>
      <c r="X116" s="124">
        <v>42900</v>
      </c>
      <c r="Y116" s="124">
        <v>43300</v>
      </c>
      <c r="Z116" s="124">
        <v>43700</v>
      </c>
      <c r="AA116" s="124">
        <v>44100</v>
      </c>
      <c r="AB116" s="124">
        <v>44500</v>
      </c>
      <c r="AC116" s="124">
        <v>44900</v>
      </c>
      <c r="AD116" s="124">
        <v>40100</v>
      </c>
      <c r="AE116" s="124">
        <v>39700</v>
      </c>
      <c r="AF116" s="124">
        <v>39300</v>
      </c>
      <c r="AG116" s="124">
        <v>38900</v>
      </c>
      <c r="AH116" s="124">
        <v>38500</v>
      </c>
      <c r="AI116" s="124">
        <v>38100</v>
      </c>
      <c r="AJ116" s="124">
        <v>37700</v>
      </c>
      <c r="AK116" s="124">
        <v>37300</v>
      </c>
      <c r="AL116" s="124">
        <v>36900</v>
      </c>
      <c r="AM116" s="124">
        <v>36500</v>
      </c>
      <c r="AN116" s="124">
        <v>36100</v>
      </c>
    </row>
    <row r="117" spans="9:40" ht="23.4" thickBot="1">
      <c r="I117" s="192" t="s">
        <v>383</v>
      </c>
      <c r="J117" s="124">
        <v>3100</v>
      </c>
      <c r="K117" s="124">
        <v>2800</v>
      </c>
      <c r="L117" s="124">
        <v>2800</v>
      </c>
      <c r="M117" s="124">
        <v>2600</v>
      </c>
      <c r="N117" s="124">
        <v>3200</v>
      </c>
      <c r="O117" s="124">
        <v>3200</v>
      </c>
      <c r="P117" s="124">
        <v>3400</v>
      </c>
      <c r="Q117" s="124">
        <v>3000</v>
      </c>
      <c r="R117" s="124">
        <v>3200</v>
      </c>
      <c r="S117" s="124">
        <v>3200</v>
      </c>
      <c r="T117" s="124">
        <v>3200</v>
      </c>
      <c r="U117" s="124">
        <v>3200</v>
      </c>
      <c r="V117" s="124">
        <v>3200</v>
      </c>
      <c r="W117" s="124">
        <v>3200</v>
      </c>
      <c r="X117" s="124">
        <v>3200</v>
      </c>
      <c r="Y117" s="124">
        <v>3200</v>
      </c>
      <c r="Z117" s="124">
        <v>3200</v>
      </c>
      <c r="AA117" s="124">
        <v>3200</v>
      </c>
      <c r="AB117" s="124">
        <v>3200</v>
      </c>
      <c r="AC117" s="124">
        <v>3200</v>
      </c>
      <c r="AD117" s="124">
        <v>3200</v>
      </c>
      <c r="AE117" s="124">
        <v>3200</v>
      </c>
      <c r="AF117" s="124">
        <v>3200</v>
      </c>
      <c r="AG117" s="124">
        <v>3200</v>
      </c>
      <c r="AH117" s="124">
        <v>3200</v>
      </c>
      <c r="AI117" s="124">
        <v>3200</v>
      </c>
      <c r="AJ117" s="124">
        <v>3200</v>
      </c>
      <c r="AK117" s="124">
        <v>3200</v>
      </c>
      <c r="AL117" s="124">
        <v>3200</v>
      </c>
      <c r="AM117" s="124">
        <v>3200</v>
      </c>
      <c r="AN117" s="124">
        <v>3200</v>
      </c>
    </row>
  </sheetData>
  <hyperlinks>
    <hyperlink ref="A2" location="Contents!A1" display="Return to Contents Page" xr:uid="{0CD72B6E-08CC-4040-816B-39FFFD13DA1D}"/>
    <hyperlink ref="A3" location="'7. T-4 Results'!A1" display="Return to Chapter Contents" xr:uid="{E2FAD8D0-BCCF-4DF5-8ED4-D60BC040A8AA}"/>
  </hyperlinks>
  <pageMargins left="0.7" right="0.7" top="0.75" bottom="0.75" header="0.3" footer="0.3"/>
  <pageSetup paperSize="9" orientation="portrait" horizontalDpi="90" verticalDpi="9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119AF-D8B8-4DD3-B69A-E9A2258FE034}">
  <sheetPr codeName="Sheet86">
    <tabColor rgb="FFFFBF22"/>
  </sheetPr>
  <dimension ref="A1:S34"/>
  <sheetViews>
    <sheetView zoomScale="85" zoomScaleNormal="85" workbookViewId="0"/>
  </sheetViews>
  <sheetFormatPr defaultColWidth="0" defaultRowHeight="0" customHeight="1" zeroHeight="1"/>
  <cols>
    <col min="1" max="1" width="6.88671875" style="32" customWidth="1"/>
    <col min="2" max="2" width="31.33203125" style="32" customWidth="1"/>
    <col min="3" max="3" width="127.6640625" style="32" bestFit="1" customWidth="1"/>
    <col min="4" max="4" width="10" style="133" customWidth="1"/>
    <col min="5" max="5" width="9.109375" style="32" customWidth="1"/>
    <col min="6" max="19" width="0" style="32" hidden="1" customWidth="1"/>
    <col min="20" max="16384" width="9.109375" style="32" hidden="1"/>
  </cols>
  <sheetData>
    <row r="1" spans="1:17" s="34" customFormat="1" ht="19.2" customHeight="1">
      <c r="A1" s="35" t="str" cm="1">
        <f t="array" aca="1" ref="A1" ca="1">MID(CELL("filename",A1),FIND("]",CELL("filename",A1))+1,255)</f>
        <v>A. Annex</v>
      </c>
      <c r="C1" s="33"/>
      <c r="D1" s="132"/>
      <c r="E1" s="33"/>
      <c r="F1" s="33"/>
    </row>
    <row r="2" spans="1:17" s="25" customFormat="1" ht="15" customHeight="1">
      <c r="C2" s="32"/>
      <c r="D2" s="133"/>
      <c r="E2" s="32"/>
      <c r="F2" s="32"/>
    </row>
    <row r="3" spans="1:17" s="25" customFormat="1" ht="14.4">
      <c r="C3" s="32"/>
      <c r="D3" s="133"/>
      <c r="E3" s="32"/>
      <c r="F3" s="32"/>
      <c r="O3" s="26"/>
      <c r="P3" s="27"/>
      <c r="Q3" s="27"/>
    </row>
    <row r="4" spans="1:17" s="25" customFormat="1" ht="14.4">
      <c r="C4" s="32"/>
      <c r="D4" s="133"/>
      <c r="E4" s="32"/>
      <c r="F4" s="32"/>
      <c r="O4" s="26"/>
      <c r="P4" s="27"/>
      <c r="Q4" s="27"/>
    </row>
    <row r="5" spans="1:17" s="25" customFormat="1" ht="14.4">
      <c r="C5" s="32"/>
      <c r="D5" s="133"/>
      <c r="E5" s="32"/>
      <c r="F5" s="32"/>
      <c r="O5" s="26"/>
      <c r="P5" s="27"/>
      <c r="Q5" s="27"/>
    </row>
    <row r="6" spans="1:17" s="25" customFormat="1" ht="14.4">
      <c r="C6" s="32"/>
      <c r="D6" s="133"/>
      <c r="E6" s="32"/>
      <c r="F6" s="32"/>
      <c r="O6" s="26"/>
      <c r="P6" s="27"/>
      <c r="Q6" s="27"/>
    </row>
    <row r="7" spans="1:17" s="25" customFormat="1" ht="15" thickBot="1">
      <c r="C7" s="32"/>
      <c r="D7" s="133"/>
      <c r="E7" s="32"/>
      <c r="F7" s="32"/>
      <c r="O7" s="28"/>
      <c r="P7" s="29"/>
      <c r="Q7" s="29"/>
    </row>
    <row r="8" spans="1:17" s="25" customFormat="1" ht="15" thickBot="1">
      <c r="A8" s="116" t="s">
        <v>7</v>
      </c>
      <c r="B8" s="117" t="s">
        <v>8</v>
      </c>
      <c r="C8" s="117" t="s">
        <v>9</v>
      </c>
      <c r="D8" s="117" t="s">
        <v>10</v>
      </c>
      <c r="E8" s="32"/>
      <c r="F8" s="32"/>
      <c r="O8" s="26"/>
      <c r="P8" s="27"/>
      <c r="Q8" s="27"/>
    </row>
    <row r="9" spans="1:17" s="25" customFormat="1" ht="15" thickBot="1">
      <c r="A9" s="107"/>
      <c r="B9" s="219"/>
      <c r="C9" s="107"/>
      <c r="D9" s="220"/>
      <c r="E9" s="107"/>
      <c r="F9" s="32"/>
      <c r="O9" s="28"/>
      <c r="P9" s="29"/>
      <c r="Q9" s="29"/>
    </row>
    <row r="10" spans="1:17" s="25" customFormat="1" ht="14.4">
      <c r="A10" s="400" t="str">
        <f>LEFT(B10,1)</f>
        <v>A</v>
      </c>
      <c r="B10" s="403" t="s">
        <v>63</v>
      </c>
      <c r="C10" s="207" t="s">
        <v>64</v>
      </c>
      <c r="D10" s="214" t="str">
        <f t="shared" ref="D10:D24" si="0">HYPERLINK("#'"&amp;LEFT(C10,FIND(":",C10)-1)&amp;"'!"&amp;"A1",LEFT(C10,FIND(":",C10)-1))</f>
        <v>Figure 42</v>
      </c>
      <c r="E10" s="107"/>
      <c r="F10" s="32"/>
      <c r="O10" s="28"/>
      <c r="P10" s="29"/>
      <c r="Q10" s="29"/>
    </row>
    <row r="11" spans="1:17" s="25" customFormat="1" ht="14.4">
      <c r="A11" s="401"/>
      <c r="B11" s="404"/>
      <c r="C11" s="208" t="s">
        <v>65</v>
      </c>
      <c r="D11" s="215" t="str">
        <f t="shared" si="0"/>
        <v>Figure 43</v>
      </c>
      <c r="E11" s="107"/>
      <c r="F11" s="32"/>
      <c r="O11" s="28"/>
      <c r="P11" s="30"/>
      <c r="Q11" s="29"/>
    </row>
    <row r="12" spans="1:17" s="25" customFormat="1" ht="14.4">
      <c r="A12" s="401"/>
      <c r="B12" s="404"/>
      <c r="C12" s="208" t="s">
        <v>66</v>
      </c>
      <c r="D12" s="215" t="str">
        <f t="shared" si="0"/>
        <v>Figure 44</v>
      </c>
      <c r="E12" s="107"/>
      <c r="F12" s="32"/>
      <c r="O12" s="31"/>
    </row>
    <row r="13" spans="1:17" s="25" customFormat="1" ht="14.4">
      <c r="A13" s="401"/>
      <c r="B13" s="404"/>
      <c r="C13" s="208" t="s">
        <v>67</v>
      </c>
      <c r="D13" s="215" t="str">
        <f t="shared" si="0"/>
        <v>Table 23</v>
      </c>
      <c r="E13" s="107"/>
      <c r="F13" s="32"/>
      <c r="O13" s="31"/>
    </row>
    <row r="14" spans="1:17" s="25" customFormat="1" ht="14.4">
      <c r="A14" s="401"/>
      <c r="B14" s="404"/>
      <c r="C14" s="208" t="s">
        <v>68</v>
      </c>
      <c r="D14" s="215" t="str">
        <f t="shared" si="0"/>
        <v>Figure 45</v>
      </c>
      <c r="E14" s="107"/>
      <c r="F14" s="32"/>
      <c r="O14" s="31"/>
    </row>
    <row r="15" spans="1:17" s="25" customFormat="1" ht="14.4">
      <c r="A15" s="401"/>
      <c r="B15" s="404"/>
      <c r="C15" s="208" t="s">
        <v>69</v>
      </c>
      <c r="D15" s="215" t="str">
        <f t="shared" si="0"/>
        <v>Figure 46</v>
      </c>
      <c r="E15" s="107"/>
      <c r="F15" s="32"/>
      <c r="O15" s="31"/>
    </row>
    <row r="16" spans="1:17" s="25" customFormat="1" ht="14.4">
      <c r="A16" s="401"/>
      <c r="B16" s="404"/>
      <c r="C16" s="208" t="s">
        <v>70</v>
      </c>
      <c r="D16" s="215" t="str">
        <f t="shared" si="0"/>
        <v>Figure 47</v>
      </c>
      <c r="E16" s="107"/>
      <c r="F16" s="32"/>
      <c r="O16" s="31"/>
    </row>
    <row r="17" spans="1:15" s="25" customFormat="1" ht="14.4">
      <c r="A17" s="401"/>
      <c r="B17" s="404"/>
      <c r="C17" s="208" t="s">
        <v>71</v>
      </c>
      <c r="D17" s="215" t="str">
        <f t="shared" si="0"/>
        <v>Figure 48</v>
      </c>
      <c r="E17" s="107"/>
      <c r="F17" s="32"/>
      <c r="O17" s="31"/>
    </row>
    <row r="18" spans="1:15" s="25" customFormat="1" ht="14.4">
      <c r="A18" s="401"/>
      <c r="B18" s="404"/>
      <c r="C18" s="208" t="s">
        <v>72</v>
      </c>
      <c r="D18" s="215" t="str">
        <f t="shared" si="0"/>
        <v>Table 24</v>
      </c>
      <c r="E18" s="107"/>
      <c r="F18" s="32"/>
      <c r="O18" s="31"/>
    </row>
    <row r="19" spans="1:15" s="25" customFormat="1" ht="14.4">
      <c r="A19" s="401"/>
      <c r="B19" s="404"/>
      <c r="C19" s="208" t="s">
        <v>393</v>
      </c>
      <c r="D19" s="215" t="str">
        <f t="shared" si="0"/>
        <v>Table 25</v>
      </c>
      <c r="E19" s="107"/>
      <c r="F19" s="32"/>
      <c r="O19" s="31"/>
    </row>
    <row r="20" spans="1:15" s="25" customFormat="1" ht="14.4">
      <c r="A20" s="401"/>
      <c r="B20" s="404"/>
      <c r="C20" s="208" t="s">
        <v>394</v>
      </c>
      <c r="D20" s="215" t="str">
        <f>HYPERLINK("#'"&amp;LEFT(C20,FIND(":",C20)-1)&amp;"'!"&amp;"A1",LEFT(C20,FIND(":",C20)-1))</f>
        <v>Table 26</v>
      </c>
      <c r="E20" s="107"/>
      <c r="F20" s="32"/>
      <c r="O20" s="31"/>
    </row>
    <row r="21" spans="1:15" s="25" customFormat="1" ht="14.4">
      <c r="A21" s="401"/>
      <c r="B21" s="404"/>
      <c r="C21" s="208" t="s">
        <v>75</v>
      </c>
      <c r="D21" s="215" t="str">
        <f t="shared" si="0"/>
        <v>Figure 49</v>
      </c>
      <c r="E21" s="107"/>
      <c r="F21" s="32"/>
    </row>
    <row r="22" spans="1:15" s="25" customFormat="1" ht="14.4">
      <c r="A22" s="401"/>
      <c r="B22" s="404"/>
      <c r="C22" s="208" t="s">
        <v>76</v>
      </c>
      <c r="D22" s="215" t="str">
        <f t="shared" si="0"/>
        <v>Figure 50</v>
      </c>
      <c r="E22" s="107"/>
      <c r="F22" s="32"/>
    </row>
    <row r="23" spans="1:15" s="25" customFormat="1" ht="14.4">
      <c r="A23" s="401"/>
      <c r="B23" s="404"/>
      <c r="C23" s="208" t="s">
        <v>77</v>
      </c>
      <c r="D23" s="215" t="str">
        <f t="shared" si="0"/>
        <v>Figure 51</v>
      </c>
      <c r="E23" s="107"/>
      <c r="F23" s="32"/>
    </row>
    <row r="24" spans="1:15" s="25" customFormat="1" ht="14.4">
      <c r="A24" s="401"/>
      <c r="B24" s="404"/>
      <c r="C24" s="208" t="s">
        <v>78</v>
      </c>
      <c r="D24" s="215" t="str">
        <f t="shared" si="0"/>
        <v>Figure 52</v>
      </c>
      <c r="E24" s="107"/>
      <c r="F24" s="32"/>
    </row>
    <row r="25" spans="1:15" s="25" customFormat="1" ht="14.4">
      <c r="A25" s="401"/>
      <c r="B25" s="404"/>
      <c r="C25" s="208" t="s">
        <v>79</v>
      </c>
      <c r="D25" s="215" t="str">
        <f t="shared" ref="D25" si="1">HYPERLINK("#'"&amp;LEFT(C25,FIND(":",C25)-1)&amp;"'!"&amp;"A1",LEFT(C25,FIND(":",C25)-1))</f>
        <v>DW1</v>
      </c>
      <c r="E25" s="107"/>
      <c r="F25" s="32"/>
    </row>
    <row r="26" spans="1:15" s="25" customFormat="1" ht="14.4">
      <c r="A26" s="401"/>
      <c r="B26" s="404"/>
      <c r="C26" s="362" t="s">
        <v>80</v>
      </c>
      <c r="D26" s="363" t="str">
        <f>HYPERLINK("#'"&amp;LEFT(C26,FIND(":",C26)-1)&amp;"'!"&amp;"A1",LEFT(C26,FIND(":",C26)-1))</f>
        <v>DW2</v>
      </c>
      <c r="E26" s="107"/>
      <c r="F26" s="32"/>
    </row>
    <row r="27" spans="1:15" s="25" customFormat="1" ht="14.4">
      <c r="A27" s="401"/>
      <c r="B27" s="404"/>
      <c r="C27" s="364" t="s">
        <v>81</v>
      </c>
      <c r="D27" s="363" t="str">
        <f>HYPERLINK("#'"&amp;LEFT(C27,FIND(":",C27)-1)&amp;"'!"&amp;"A1",LEFT(C27,FIND(":",C27)-1))</f>
        <v>Figure 54</v>
      </c>
      <c r="E27" s="107"/>
      <c r="F27" s="32"/>
    </row>
    <row r="28" spans="1:15" s="25" customFormat="1" ht="15" thickBot="1">
      <c r="A28" s="402"/>
      <c r="B28" s="405"/>
      <c r="C28" s="213" t="s">
        <v>82</v>
      </c>
      <c r="D28" s="216" t="str">
        <f>HYPERLINK("#'"&amp;LEFT(C28,FIND(":",C28)-1)&amp;"'!"&amp;"A1",LEFT(C28,FIND(":",C28)-1))</f>
        <v>Figure 55</v>
      </c>
      <c r="E28" s="107"/>
      <c r="F28" s="32"/>
    </row>
    <row r="29" spans="1:15" s="25" customFormat="1" ht="14.4">
      <c r="B29" s="221"/>
      <c r="C29" s="107"/>
      <c r="D29" s="107"/>
      <c r="E29" s="107"/>
      <c r="F29" s="32"/>
    </row>
    <row r="30" spans="1:15" s="25" customFormat="1" ht="14.4">
      <c r="B30" s="221"/>
      <c r="C30" s="107"/>
      <c r="D30" s="107"/>
      <c r="E30" s="107"/>
      <c r="F30" s="32"/>
    </row>
    <row r="31" spans="1:15" s="25" customFormat="1" ht="14.4">
      <c r="B31" s="221"/>
      <c r="C31" s="107"/>
      <c r="D31" s="107"/>
      <c r="E31" s="107"/>
      <c r="F31" s="32"/>
    </row>
    <row r="32" spans="1:15" s="25" customFormat="1" ht="14.4">
      <c r="C32" s="107"/>
      <c r="D32" s="107"/>
      <c r="E32" s="107"/>
      <c r="F32" s="32"/>
    </row>
    <row r="33" spans="3:5" ht="14.4">
      <c r="C33" s="107"/>
      <c r="D33" s="107"/>
      <c r="E33" s="107"/>
    </row>
    <row r="34" spans="3:5" ht="14.4" customHeight="1"/>
  </sheetData>
  <mergeCells count="2">
    <mergeCell ref="A10:A28"/>
    <mergeCell ref="B10:B28"/>
  </mergeCells>
  <hyperlinks>
    <hyperlink ref="B10:B13" location="'A. Annex'!A1" display="Annex" xr:uid="{0BD2A959-BE93-4C39-A5EF-B4BB2EDE2C9D}"/>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FCF2-11A5-4294-A9B8-EE7C03A8AE41}">
  <sheetPr codeName="Sheet31"/>
  <dimension ref="A1:AB24"/>
  <sheetViews>
    <sheetView zoomScale="85" zoomScaleNormal="85" workbookViewId="0">
      <selection activeCell="AB8" sqref="AB8"/>
    </sheetView>
  </sheetViews>
  <sheetFormatPr defaultColWidth="8.88671875" defaultRowHeight="14.4"/>
  <cols>
    <col min="1" max="1" width="26.6640625" style="20" customWidth="1"/>
    <col min="2" max="12" width="8.88671875" style="20"/>
    <col min="13" max="13" width="26.33203125" style="20" customWidth="1"/>
    <col min="14" max="16384" width="8.88671875" style="20"/>
  </cols>
  <sheetData>
    <row r="1" spans="1:28" s="40" customFormat="1" ht="21">
      <c r="A1" s="39" t="s">
        <v>64</v>
      </c>
    </row>
    <row r="2" spans="1:28">
      <c r="A2" s="37" t="s">
        <v>83</v>
      </c>
    </row>
    <row r="3" spans="1:28">
      <c r="A3" s="37" t="s">
        <v>84</v>
      </c>
      <c r="C3" s="179"/>
      <c r="D3" s="179"/>
    </row>
    <row r="4" spans="1:28" ht="15" thickBot="1">
      <c r="A4" s="36"/>
    </row>
    <row r="5" spans="1:28" ht="15" thickBot="1">
      <c r="B5" s="22"/>
      <c r="M5" s="1"/>
      <c r="N5" s="1" t="s">
        <v>395</v>
      </c>
      <c r="O5" s="1" t="s">
        <v>396</v>
      </c>
      <c r="P5" s="1" t="s">
        <v>397</v>
      </c>
      <c r="Q5" s="1" t="s">
        <v>398</v>
      </c>
      <c r="R5" s="1" t="s">
        <v>399</v>
      </c>
      <c r="S5" s="1" t="s">
        <v>400</v>
      </c>
      <c r="T5" s="1" t="s">
        <v>401</v>
      </c>
      <c r="U5" s="1" t="s">
        <v>402</v>
      </c>
      <c r="V5" s="1" t="s">
        <v>403</v>
      </c>
      <c r="W5" s="1" t="s">
        <v>404</v>
      </c>
      <c r="X5" s="1" t="s">
        <v>293</v>
      </c>
      <c r="Y5" s="1" t="s">
        <v>294</v>
      </c>
      <c r="Z5" s="1" t="s">
        <v>295</v>
      </c>
      <c r="AA5" s="1" t="s">
        <v>296</v>
      </c>
      <c r="AB5" s="1" t="s">
        <v>243</v>
      </c>
    </row>
    <row r="6" spans="1:28" ht="15" thickBot="1">
      <c r="B6" s="23"/>
      <c r="M6" s="3" t="s">
        <v>405</v>
      </c>
      <c r="N6" s="9"/>
      <c r="O6" s="9"/>
      <c r="P6" s="9" t="s">
        <v>406</v>
      </c>
      <c r="Q6" s="9" t="s">
        <v>407</v>
      </c>
      <c r="R6" s="9" t="s">
        <v>408</v>
      </c>
      <c r="S6" s="9" t="s">
        <v>409</v>
      </c>
      <c r="T6" s="9" t="s">
        <v>410</v>
      </c>
      <c r="U6" s="9" t="s">
        <v>411</v>
      </c>
      <c r="V6" s="9" t="s">
        <v>412</v>
      </c>
      <c r="W6" s="9" t="s">
        <v>413</v>
      </c>
      <c r="X6" s="9" t="s">
        <v>414</v>
      </c>
      <c r="Y6" s="9" t="s">
        <v>415</v>
      </c>
      <c r="Z6" s="9" t="s">
        <v>416</v>
      </c>
      <c r="AA6" s="9" t="s">
        <v>417</v>
      </c>
      <c r="AB6" s="9" t="s">
        <v>418</v>
      </c>
    </row>
    <row r="7" spans="1:28" ht="24.6" thickBot="1">
      <c r="M7" s="3" t="s">
        <v>419</v>
      </c>
      <c r="N7" s="9">
        <v>57.4</v>
      </c>
      <c r="O7" s="9">
        <v>57.2</v>
      </c>
      <c r="P7" s="9">
        <v>57.1</v>
      </c>
      <c r="Q7" s="9">
        <v>55.4</v>
      </c>
      <c r="R7" s="9">
        <v>54.7</v>
      </c>
      <c r="S7" s="9">
        <v>53.7</v>
      </c>
      <c r="T7" s="9">
        <v>53</v>
      </c>
      <c r="U7" s="9">
        <v>51.1</v>
      </c>
      <c r="V7" s="9">
        <v>50.3</v>
      </c>
      <c r="W7" s="9">
        <v>49.4</v>
      </c>
      <c r="X7" s="9">
        <v>47.6</v>
      </c>
      <c r="Y7" s="9">
        <v>46.4</v>
      </c>
      <c r="Z7" s="9">
        <v>45.8</v>
      </c>
      <c r="AA7" s="9">
        <v>46.9</v>
      </c>
      <c r="AB7" s="9">
        <v>43.5</v>
      </c>
    </row>
    <row r="8" spans="1:28" ht="24.6" thickBot="1">
      <c r="M8" s="3" t="s">
        <v>420</v>
      </c>
      <c r="N8" s="9">
        <v>59.3</v>
      </c>
      <c r="O8" s="9">
        <v>55.5</v>
      </c>
      <c r="P8" s="9">
        <v>57</v>
      </c>
      <c r="Q8" s="9">
        <v>57.5</v>
      </c>
      <c r="R8" s="9">
        <v>55.4</v>
      </c>
      <c r="S8" s="9">
        <v>55.3</v>
      </c>
      <c r="T8" s="9">
        <v>53.3</v>
      </c>
      <c r="U8" s="9">
        <v>53.2</v>
      </c>
      <c r="V8" s="9">
        <v>51.1</v>
      </c>
      <c r="W8" s="9">
        <v>50.1</v>
      </c>
      <c r="X8" s="9">
        <v>47.4</v>
      </c>
      <c r="Y8" s="9">
        <v>45.1</v>
      </c>
      <c r="Z8" s="9">
        <v>44.7</v>
      </c>
      <c r="AA8" s="9">
        <v>45</v>
      </c>
      <c r="AB8" s="9">
        <v>44.7</v>
      </c>
    </row>
    <row r="9" spans="1:28" ht="15" thickBot="1">
      <c r="M9" s="3" t="s">
        <v>421</v>
      </c>
      <c r="N9" s="161">
        <v>3.3000000000000002E-2</v>
      </c>
      <c r="O9" s="161">
        <v>-0.03</v>
      </c>
      <c r="P9" s="161">
        <v>-2E-3</v>
      </c>
      <c r="Q9" s="161">
        <v>3.7999999999999999E-2</v>
      </c>
      <c r="R9" s="161">
        <v>1.2999999999999999E-2</v>
      </c>
      <c r="S9" s="161">
        <v>0.03</v>
      </c>
      <c r="T9" s="161">
        <v>6.0000000000000001E-3</v>
      </c>
      <c r="U9" s="161">
        <v>4.1000000000000002E-2</v>
      </c>
      <c r="V9" s="161">
        <v>1.6E-2</v>
      </c>
      <c r="W9" s="161">
        <v>1.4E-2</v>
      </c>
      <c r="X9" s="161">
        <v>-4.0000000000000001E-3</v>
      </c>
      <c r="Y9" s="161">
        <v>-2.8000000000000001E-2</v>
      </c>
      <c r="Z9" s="161">
        <v>-2.4E-2</v>
      </c>
      <c r="AA9" s="161">
        <v>4.1000000000000002E-2</v>
      </c>
      <c r="AB9" s="161">
        <v>4.1000000000000002E-2</v>
      </c>
    </row>
    <row r="10" spans="1:28" ht="15" thickBot="1">
      <c r="M10" s="3" t="s">
        <v>422</v>
      </c>
      <c r="N10" s="9">
        <v>1.9</v>
      </c>
      <c r="O10" s="9">
        <v>-1.7</v>
      </c>
      <c r="P10" s="9">
        <v>-0.1</v>
      </c>
      <c r="Q10" s="9">
        <v>2.1</v>
      </c>
      <c r="R10" s="9">
        <v>0.7</v>
      </c>
      <c r="S10" s="9">
        <v>1.6</v>
      </c>
      <c r="T10" s="9">
        <v>0.3</v>
      </c>
      <c r="U10" s="9">
        <v>2.1</v>
      </c>
      <c r="V10" s="9">
        <v>0.8</v>
      </c>
      <c r="W10" s="9">
        <v>0.7</v>
      </c>
      <c r="X10" s="9">
        <v>-0.2</v>
      </c>
      <c r="Y10" s="9">
        <v>-1.3</v>
      </c>
      <c r="Z10" s="9">
        <v>-1.1000000000000001</v>
      </c>
      <c r="AA10" s="9">
        <v>-1.9</v>
      </c>
      <c r="AB10" s="9">
        <v>-1.9</v>
      </c>
    </row>
    <row r="11" spans="1:28">
      <c r="N11" s="62"/>
    </row>
    <row r="16" spans="1:28">
      <c r="AA16" s="49"/>
    </row>
    <row r="21" spans="1:12" ht="15.75" customHeight="1">
      <c r="A21" s="445"/>
      <c r="B21" s="446"/>
      <c r="C21" s="446"/>
      <c r="D21" s="446"/>
      <c r="E21" s="446"/>
      <c r="F21" s="446"/>
      <c r="G21" s="446"/>
      <c r="H21" s="446"/>
      <c r="I21" s="446"/>
      <c r="J21" s="446"/>
      <c r="K21" s="446"/>
      <c r="L21" s="447"/>
    </row>
    <row r="22" spans="1:12" ht="39" customHeight="1">
      <c r="A22" s="448"/>
      <c r="B22" s="449"/>
      <c r="C22" s="449"/>
      <c r="D22" s="449"/>
      <c r="E22" s="449"/>
      <c r="F22" s="449"/>
      <c r="G22" s="449"/>
      <c r="H22" s="449"/>
      <c r="I22" s="449"/>
      <c r="J22" s="449"/>
      <c r="K22" s="449"/>
      <c r="L22" s="450"/>
    </row>
    <row r="23" spans="1:12" ht="15.6">
      <c r="B23" s="42"/>
      <c r="C23" s="41"/>
    </row>
    <row r="24" spans="1:12">
      <c r="A24" s="24"/>
    </row>
  </sheetData>
  <mergeCells count="2">
    <mergeCell ref="A21:L21"/>
    <mergeCell ref="A22:L22"/>
  </mergeCells>
  <hyperlinks>
    <hyperlink ref="A2" location="Contents!A1" display="Return to Contents Page" xr:uid="{8B1B37F5-33DF-4A18-8FB5-CB2B2FA841A1}"/>
    <hyperlink ref="A3" location="'A. Annex'!A1" display="Return to Chapter Contents" xr:uid="{9475518A-C9FC-4AE4-AEF8-E3EBFE667771}"/>
  </hyperlinks>
  <pageMargins left="0.7" right="0.7" top="0.75" bottom="0.75" header="0.3" footer="0.3"/>
  <pageSetup paperSize="9" orientation="portrait" horizontalDpi="90" verticalDpi="9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F26B-B5F5-428A-AA7A-ACD7C47B29EE}">
  <sheetPr codeName="Sheet33"/>
  <dimension ref="A1:AD23"/>
  <sheetViews>
    <sheetView zoomScale="85" zoomScaleNormal="85" workbookViewId="0">
      <selection activeCell="A3" sqref="A3"/>
    </sheetView>
  </sheetViews>
  <sheetFormatPr defaultColWidth="8.88671875" defaultRowHeight="14.4"/>
  <cols>
    <col min="1" max="1" width="26.6640625" style="20" customWidth="1"/>
    <col min="2" max="12" width="8.88671875" style="20"/>
    <col min="13" max="13" width="26.33203125" style="20" customWidth="1"/>
    <col min="14" max="16384" width="8.88671875" style="20"/>
  </cols>
  <sheetData>
    <row r="1" spans="1:30" s="40" customFormat="1" ht="21">
      <c r="A1" s="39" t="s">
        <v>65</v>
      </c>
    </row>
    <row r="2" spans="1:30">
      <c r="A2" s="37" t="s">
        <v>83</v>
      </c>
    </row>
    <row r="3" spans="1:30">
      <c r="A3" s="37" t="s">
        <v>84</v>
      </c>
    </row>
    <row r="4" spans="1:30" ht="15" thickBot="1">
      <c r="A4" s="36"/>
    </row>
    <row r="5" spans="1:30" ht="15" thickBot="1">
      <c r="B5" s="22"/>
      <c r="M5" s="1" t="s">
        <v>423</v>
      </c>
      <c r="N5" s="2" t="s">
        <v>243</v>
      </c>
      <c r="O5" s="2" t="s">
        <v>244</v>
      </c>
      <c r="P5" s="2" t="s">
        <v>245</v>
      </c>
      <c r="Q5" s="2" t="s">
        <v>246</v>
      </c>
      <c r="R5" s="2" t="s">
        <v>247</v>
      </c>
      <c r="S5" s="2" t="s">
        <v>248</v>
      </c>
      <c r="T5" s="2" t="s">
        <v>249</v>
      </c>
      <c r="U5" s="2" t="s">
        <v>250</v>
      </c>
      <c r="V5" s="2" t="s">
        <v>251</v>
      </c>
      <c r="W5" s="2" t="s">
        <v>252</v>
      </c>
      <c r="X5" s="2" t="s">
        <v>253</v>
      </c>
      <c r="Y5" s="2" t="s">
        <v>254</v>
      </c>
      <c r="Z5" s="2" t="s">
        <v>255</v>
      </c>
      <c r="AA5" s="2" t="s">
        <v>256</v>
      </c>
      <c r="AB5" s="2" t="s">
        <v>257</v>
      </c>
      <c r="AC5" s="2" t="s">
        <v>258</v>
      </c>
    </row>
    <row r="6" spans="1:30" ht="15" thickBot="1">
      <c r="B6" s="23"/>
      <c r="M6" s="3" t="s">
        <v>148</v>
      </c>
      <c r="N6" s="9">
        <v>285</v>
      </c>
      <c r="O6" s="9">
        <v>286</v>
      </c>
      <c r="P6" s="9">
        <v>288</v>
      </c>
      <c r="Q6" s="9">
        <v>296</v>
      </c>
      <c r="R6" s="9">
        <v>304</v>
      </c>
      <c r="S6" s="9">
        <v>312</v>
      </c>
      <c r="T6" s="9">
        <v>311</v>
      </c>
      <c r="U6" s="9">
        <v>319</v>
      </c>
      <c r="V6" s="9">
        <v>328</v>
      </c>
      <c r="W6" s="9">
        <v>341</v>
      </c>
      <c r="X6" s="9">
        <v>356</v>
      </c>
      <c r="Y6" s="9">
        <v>370</v>
      </c>
      <c r="Z6" s="9">
        <v>386</v>
      </c>
      <c r="AA6" s="9">
        <v>403</v>
      </c>
      <c r="AB6" s="9">
        <v>422</v>
      </c>
      <c r="AC6" s="9">
        <v>445</v>
      </c>
    </row>
    <row r="7" spans="1:30" ht="15" thickBot="1">
      <c r="M7" s="3" t="s">
        <v>139</v>
      </c>
      <c r="N7" s="9">
        <v>285</v>
      </c>
      <c r="O7" s="9">
        <v>282</v>
      </c>
      <c r="P7" s="9">
        <v>283</v>
      </c>
      <c r="Q7" s="9">
        <v>286</v>
      </c>
      <c r="R7" s="9">
        <v>293</v>
      </c>
      <c r="S7" s="9">
        <v>303</v>
      </c>
      <c r="T7" s="9">
        <v>316</v>
      </c>
      <c r="U7" s="9">
        <v>333</v>
      </c>
      <c r="V7" s="9">
        <v>352</v>
      </c>
      <c r="W7" s="9">
        <v>374</v>
      </c>
      <c r="X7" s="9">
        <v>400</v>
      </c>
      <c r="Y7" s="9">
        <v>426</v>
      </c>
      <c r="Z7" s="9">
        <v>453</v>
      </c>
      <c r="AA7" s="9">
        <v>480</v>
      </c>
      <c r="AB7" s="9">
        <v>508</v>
      </c>
      <c r="AC7" s="9">
        <v>530</v>
      </c>
    </row>
    <row r="8" spans="1:30" ht="15" thickBot="1">
      <c r="M8" s="3" t="s">
        <v>149</v>
      </c>
      <c r="N8" s="9">
        <v>291</v>
      </c>
      <c r="O8" s="9">
        <v>289</v>
      </c>
      <c r="P8" s="9">
        <v>290</v>
      </c>
      <c r="Q8" s="9">
        <v>294</v>
      </c>
      <c r="R8" s="9">
        <v>300</v>
      </c>
      <c r="S8" s="9">
        <v>305</v>
      </c>
      <c r="T8" s="9">
        <v>311</v>
      </c>
      <c r="U8" s="9">
        <v>319</v>
      </c>
      <c r="V8" s="9">
        <v>328</v>
      </c>
      <c r="W8" s="9">
        <v>341</v>
      </c>
      <c r="X8" s="9">
        <v>356</v>
      </c>
      <c r="Y8" s="9">
        <v>370</v>
      </c>
      <c r="Z8" s="9">
        <v>386</v>
      </c>
      <c r="AA8" s="9">
        <v>403</v>
      </c>
      <c r="AB8" s="9">
        <v>422</v>
      </c>
      <c r="AC8" s="9">
        <v>445</v>
      </c>
    </row>
    <row r="9" spans="1:30" ht="15" thickBot="1">
      <c r="M9" s="3" t="s">
        <v>121</v>
      </c>
      <c r="N9" s="9">
        <v>280</v>
      </c>
      <c r="O9" s="9">
        <v>276</v>
      </c>
      <c r="P9" s="9">
        <v>281</v>
      </c>
      <c r="Q9" s="9">
        <v>291</v>
      </c>
      <c r="R9" s="9">
        <v>303</v>
      </c>
      <c r="S9" s="9">
        <v>316</v>
      </c>
      <c r="T9" s="9">
        <v>336</v>
      </c>
      <c r="U9" s="9">
        <v>359</v>
      </c>
      <c r="V9" s="9">
        <v>383</v>
      </c>
      <c r="W9" s="9">
        <v>406</v>
      </c>
      <c r="X9" s="9">
        <v>429</v>
      </c>
      <c r="Y9" s="9">
        <v>453</v>
      </c>
      <c r="Z9" s="9">
        <v>472</v>
      </c>
      <c r="AA9" s="9">
        <v>489</v>
      </c>
      <c r="AB9" s="9">
        <v>507</v>
      </c>
      <c r="AC9" s="9">
        <v>523</v>
      </c>
    </row>
    <row r="10" spans="1:30" ht="15" thickBot="1">
      <c r="M10" s="3" t="s">
        <v>170</v>
      </c>
      <c r="N10" s="9">
        <v>300</v>
      </c>
      <c r="O10" s="9">
        <v>302</v>
      </c>
      <c r="P10" s="9">
        <v>304</v>
      </c>
      <c r="Q10" s="9">
        <v>306</v>
      </c>
      <c r="R10" s="9">
        <v>308</v>
      </c>
      <c r="S10" s="9">
        <v>311</v>
      </c>
      <c r="T10" s="9">
        <v>316</v>
      </c>
      <c r="U10" s="9">
        <v>321</v>
      </c>
      <c r="V10" s="9">
        <v>328</v>
      </c>
      <c r="W10" s="9">
        <v>336</v>
      </c>
      <c r="X10" s="9">
        <v>345</v>
      </c>
      <c r="Y10" s="9">
        <v>355</v>
      </c>
      <c r="Z10" s="9">
        <v>366</v>
      </c>
      <c r="AA10" s="9">
        <v>378</v>
      </c>
      <c r="AB10" s="9">
        <v>391</v>
      </c>
      <c r="AC10" s="9">
        <v>403</v>
      </c>
    </row>
    <row r="13" spans="1:30">
      <c r="N13" s="62"/>
      <c r="O13" s="62"/>
      <c r="P13" s="62"/>
      <c r="Q13" s="62"/>
      <c r="R13" s="62"/>
      <c r="S13" s="62"/>
      <c r="T13" s="62"/>
      <c r="U13" s="62"/>
      <c r="V13" s="62"/>
      <c r="W13" s="62"/>
      <c r="X13" s="62"/>
      <c r="Y13" s="62"/>
      <c r="Z13" s="62"/>
      <c r="AA13" s="62"/>
      <c r="AB13" s="62"/>
      <c r="AC13" s="62"/>
      <c r="AD13" s="62"/>
    </row>
    <row r="14" spans="1:30">
      <c r="N14" s="62"/>
      <c r="O14" s="62"/>
      <c r="P14" s="62"/>
      <c r="Q14" s="62"/>
      <c r="R14" s="62"/>
      <c r="S14" s="62"/>
      <c r="T14" s="62"/>
      <c r="U14" s="62"/>
      <c r="V14" s="62"/>
      <c r="W14" s="62"/>
      <c r="X14" s="62"/>
      <c r="Y14" s="62"/>
      <c r="Z14" s="62"/>
      <c r="AA14" s="62"/>
      <c r="AB14" s="62"/>
      <c r="AC14" s="62"/>
      <c r="AD14" s="62"/>
    </row>
    <row r="15" spans="1:30">
      <c r="N15" s="62"/>
      <c r="O15" s="62"/>
      <c r="P15" s="62"/>
      <c r="Q15" s="62"/>
      <c r="R15" s="62"/>
      <c r="S15" s="62"/>
      <c r="T15" s="62"/>
      <c r="U15" s="62"/>
      <c r="V15" s="62"/>
      <c r="W15" s="62"/>
      <c r="X15" s="62"/>
      <c r="Y15" s="62"/>
      <c r="Z15" s="62"/>
      <c r="AA15" s="62"/>
      <c r="AB15" s="62"/>
      <c r="AC15" s="62"/>
      <c r="AD15" s="62"/>
    </row>
    <row r="16" spans="1:30">
      <c r="N16" s="62"/>
      <c r="O16" s="62"/>
      <c r="P16" s="62"/>
      <c r="Q16" s="62"/>
      <c r="R16" s="62"/>
      <c r="S16" s="62"/>
      <c r="T16" s="62"/>
      <c r="U16" s="62"/>
      <c r="V16" s="62"/>
      <c r="W16" s="62"/>
      <c r="X16" s="62"/>
      <c r="Y16" s="62"/>
      <c r="Z16" s="62"/>
      <c r="AA16" s="62"/>
      <c r="AB16" s="62"/>
      <c r="AC16" s="62"/>
      <c r="AD16" s="62"/>
    </row>
    <row r="17" spans="3:30">
      <c r="N17" s="62"/>
      <c r="O17" s="62"/>
      <c r="P17" s="62"/>
      <c r="Q17" s="62"/>
      <c r="R17" s="62"/>
      <c r="S17" s="62"/>
      <c r="T17" s="62"/>
      <c r="U17" s="62"/>
      <c r="V17" s="62"/>
      <c r="W17" s="62"/>
      <c r="X17" s="62"/>
      <c r="Y17" s="62"/>
      <c r="Z17" s="62"/>
      <c r="AA17" s="62"/>
      <c r="AB17" s="62"/>
      <c r="AC17" s="62"/>
      <c r="AD17" s="62"/>
    </row>
    <row r="23" spans="3:30">
      <c r="C23" s="41"/>
    </row>
  </sheetData>
  <hyperlinks>
    <hyperlink ref="A2" location="Contents!A1" display="Return to Contents Page" xr:uid="{107D41CD-DAC5-484C-A2E0-942478E36413}"/>
    <hyperlink ref="A3" location="'A. Annex'!A1" display="Return to Chapter Contents" xr:uid="{91FC354A-154A-41D2-854D-981F3E947450}"/>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095F-9409-4702-A247-05005A529B32}">
  <sheetPr codeName="Sheet9"/>
  <dimension ref="A1:AC37"/>
  <sheetViews>
    <sheetView zoomScale="85" zoomScaleNormal="85" workbookViewId="0">
      <selection activeCell="A3" sqref="A3"/>
    </sheetView>
  </sheetViews>
  <sheetFormatPr defaultColWidth="8.88671875" defaultRowHeight="14.4"/>
  <cols>
    <col min="1" max="1" width="26.6640625" style="20" customWidth="1"/>
    <col min="2" max="12" width="8.88671875" style="20"/>
    <col min="13" max="14" width="26.33203125" style="20" customWidth="1"/>
    <col min="15" max="16384" width="8.88671875" style="20"/>
  </cols>
  <sheetData>
    <row r="1" spans="1:29" s="40" customFormat="1" ht="21">
      <c r="A1" s="39" t="s">
        <v>66</v>
      </c>
    </row>
    <row r="2" spans="1:29">
      <c r="A2" s="37" t="s">
        <v>83</v>
      </c>
    </row>
    <row r="3" spans="1:29">
      <c r="A3" s="37" t="s">
        <v>84</v>
      </c>
    </row>
    <row r="4" spans="1:29">
      <c r="A4" s="36"/>
    </row>
    <row r="5" spans="1:29" ht="15" thickBot="1">
      <c r="B5" s="22"/>
      <c r="M5" s="120" t="s">
        <v>259</v>
      </c>
      <c r="N5" s="120" t="s">
        <v>424</v>
      </c>
      <c r="O5" s="121" t="s">
        <v>244</v>
      </c>
      <c r="P5" s="121" t="s">
        <v>245</v>
      </c>
      <c r="Q5" s="121" t="s">
        <v>246</v>
      </c>
      <c r="R5" s="121" t="s">
        <v>247</v>
      </c>
      <c r="S5" s="121" t="s">
        <v>248</v>
      </c>
      <c r="T5" s="121" t="s">
        <v>249</v>
      </c>
      <c r="U5" s="121" t="s">
        <v>250</v>
      </c>
      <c r="V5" s="121" t="s">
        <v>251</v>
      </c>
      <c r="W5" s="121" t="s">
        <v>252</v>
      </c>
      <c r="X5" s="121" t="s">
        <v>253</v>
      </c>
      <c r="Y5" s="121" t="s">
        <v>254</v>
      </c>
      <c r="Z5" s="121" t="s">
        <v>255</v>
      </c>
      <c r="AA5" s="121" t="s">
        <v>256</v>
      </c>
      <c r="AB5" s="121" t="s">
        <v>257</v>
      </c>
      <c r="AC5" s="122" t="s">
        <v>258</v>
      </c>
    </row>
    <row r="6" spans="1:29" ht="15" thickBot="1">
      <c r="B6" s="23"/>
      <c r="M6" s="144" t="s">
        <v>148</v>
      </c>
      <c r="N6" s="144" t="s">
        <v>425</v>
      </c>
      <c r="O6" s="145">
        <v>69.029374941140304</v>
      </c>
      <c r="P6" s="145">
        <v>70.537771024663982</v>
      </c>
      <c r="Q6" s="145">
        <v>74.8723742568408</v>
      </c>
      <c r="R6" s="145">
        <v>79.398179990741554</v>
      </c>
      <c r="S6" s="145">
        <v>76.123156542371419</v>
      </c>
      <c r="T6" s="145">
        <v>79.218543167365979</v>
      </c>
      <c r="U6" s="145">
        <v>80.396730758377586</v>
      </c>
      <c r="V6" s="145">
        <v>81.729322245262495</v>
      </c>
      <c r="W6" s="145">
        <v>84.21672383930833</v>
      </c>
      <c r="X6" s="145">
        <v>85.953893329875001</v>
      </c>
      <c r="Y6" s="145">
        <v>89.510692528609127</v>
      </c>
      <c r="Z6" s="145">
        <v>91.845244387501438</v>
      </c>
      <c r="AA6" s="145">
        <v>92.813399118723865</v>
      </c>
      <c r="AB6" s="145">
        <v>95.926552335903267</v>
      </c>
      <c r="AC6" s="146">
        <v>99.514901154845077</v>
      </c>
    </row>
    <row r="7" spans="1:29" ht="15" thickBot="1">
      <c r="M7" s="144" t="s">
        <v>148</v>
      </c>
      <c r="N7" s="144" t="s">
        <v>426</v>
      </c>
      <c r="O7" s="145">
        <v>34.504012039377635</v>
      </c>
      <c r="P7" s="145">
        <v>34.819079647076194</v>
      </c>
      <c r="Q7" s="145">
        <v>37.987932466487692</v>
      </c>
      <c r="R7" s="145">
        <v>44.428737584575799</v>
      </c>
      <c r="S7" s="145">
        <v>45.08777364215927</v>
      </c>
      <c r="T7" s="145">
        <v>51.448477092105136</v>
      </c>
      <c r="U7" s="145">
        <v>54.722610595629106</v>
      </c>
      <c r="V7" s="145">
        <v>66.171024651264361</v>
      </c>
      <c r="W7" s="145">
        <v>70.339412642973144</v>
      </c>
      <c r="X7" s="145">
        <v>76.447237060442177</v>
      </c>
      <c r="Y7" s="145">
        <v>80.855461927748848</v>
      </c>
      <c r="Z7" s="145">
        <v>84.871062858096607</v>
      </c>
      <c r="AA7" s="145">
        <v>99.76967934185663</v>
      </c>
      <c r="AB7" s="145">
        <v>105.10530513283555</v>
      </c>
      <c r="AC7" s="146">
        <v>109.41329039456068</v>
      </c>
    </row>
    <row r="8" spans="1:29" ht="15" thickBot="1">
      <c r="M8" s="144" t="s">
        <v>148</v>
      </c>
      <c r="N8" s="144" t="s">
        <v>427</v>
      </c>
      <c r="O8" s="145">
        <v>103.53338698051795</v>
      </c>
      <c r="P8" s="145">
        <v>105.35685067174018</v>
      </c>
      <c r="Q8" s="145">
        <v>112.86030672332849</v>
      </c>
      <c r="R8" s="145">
        <v>123.82691757531735</v>
      </c>
      <c r="S8" s="145">
        <v>121.2109301845307</v>
      </c>
      <c r="T8" s="145">
        <v>130.66702025947112</v>
      </c>
      <c r="U8" s="145">
        <v>135.11934135400668</v>
      </c>
      <c r="V8" s="145">
        <v>147.90034689652686</v>
      </c>
      <c r="W8" s="145">
        <v>154.55613648228149</v>
      </c>
      <c r="X8" s="145">
        <v>162.40113039031718</v>
      </c>
      <c r="Y8" s="145">
        <v>170.36615445635798</v>
      </c>
      <c r="Z8" s="145">
        <v>176.71630724559805</v>
      </c>
      <c r="AA8" s="145">
        <v>192.58307846058051</v>
      </c>
      <c r="AB8" s="145">
        <v>201.03185746873882</v>
      </c>
      <c r="AC8" s="146">
        <v>208.92819154940577</v>
      </c>
    </row>
    <row r="9" spans="1:29" ht="15" thickBot="1">
      <c r="M9" s="144" t="s">
        <v>139</v>
      </c>
      <c r="N9" s="144" t="s">
        <v>425</v>
      </c>
      <c r="O9" s="145">
        <v>68.683719856734001</v>
      </c>
      <c r="P9" s="145">
        <v>72.129476095419875</v>
      </c>
      <c r="Q9" s="145">
        <v>76.335595959619155</v>
      </c>
      <c r="R9" s="145">
        <v>78.730372823875243</v>
      </c>
      <c r="S9" s="145">
        <v>75.477764851381693</v>
      </c>
      <c r="T9" s="145">
        <v>79.928561903081174</v>
      </c>
      <c r="U9" s="145">
        <v>83.868577902898394</v>
      </c>
      <c r="V9" s="145">
        <v>87.624489430783044</v>
      </c>
      <c r="W9" s="145">
        <v>94.083718597974951</v>
      </c>
      <c r="X9" s="145">
        <v>97.822680742691361</v>
      </c>
      <c r="Y9" s="145">
        <v>104.47902156973957</v>
      </c>
      <c r="Z9" s="145">
        <v>109.88945070032366</v>
      </c>
      <c r="AA9" s="145">
        <v>116.37853552646732</v>
      </c>
      <c r="AB9" s="145">
        <v>119.03974359937131</v>
      </c>
      <c r="AC9" s="145">
        <v>123.10560105092978</v>
      </c>
    </row>
    <row r="10" spans="1:29" ht="15" thickBot="1">
      <c r="M10" s="144" t="s">
        <v>139</v>
      </c>
      <c r="N10" s="144" t="s">
        <v>426</v>
      </c>
      <c r="O10" s="145">
        <v>34.648390197079621</v>
      </c>
      <c r="P10" s="145">
        <v>36.401394172200945</v>
      </c>
      <c r="Q10" s="145">
        <v>42.744483204717952</v>
      </c>
      <c r="R10" s="145">
        <v>47.785043435338174</v>
      </c>
      <c r="S10" s="145">
        <v>53.906876766003165</v>
      </c>
      <c r="T10" s="145">
        <v>56.859370092149298</v>
      </c>
      <c r="U10" s="145">
        <v>64.380247356743823</v>
      </c>
      <c r="V10" s="145">
        <v>73.919974493688571</v>
      </c>
      <c r="W10" s="145">
        <v>78.97089915587469</v>
      </c>
      <c r="X10" s="145">
        <v>85.93448097079586</v>
      </c>
      <c r="Y10" s="145">
        <v>88.903108524189918</v>
      </c>
      <c r="Z10" s="145">
        <v>104.72625611012326</v>
      </c>
      <c r="AA10" s="145">
        <v>114.35930068389487</v>
      </c>
      <c r="AB10" s="145">
        <v>117.34014395771921</v>
      </c>
      <c r="AC10" s="145">
        <v>127.18477516190239</v>
      </c>
    </row>
    <row r="11" spans="1:29" ht="15" thickBot="1">
      <c r="M11" s="144" t="s">
        <v>139</v>
      </c>
      <c r="N11" s="144" t="s">
        <v>427</v>
      </c>
      <c r="O11" s="145">
        <v>103.33211005381362</v>
      </c>
      <c r="P11" s="145">
        <v>108.53087026762083</v>
      </c>
      <c r="Q11" s="145">
        <v>119.08007916433711</v>
      </c>
      <c r="R11" s="145">
        <v>126.51541625921342</v>
      </c>
      <c r="S11" s="145">
        <v>129.38464161738486</v>
      </c>
      <c r="T11" s="145">
        <v>136.78793199523048</v>
      </c>
      <c r="U11" s="145">
        <v>148.24882525964222</v>
      </c>
      <c r="V11" s="145">
        <v>161.54446392447161</v>
      </c>
      <c r="W11" s="145">
        <v>173.05461775384964</v>
      </c>
      <c r="X11" s="145">
        <v>183.75716171348722</v>
      </c>
      <c r="Y11" s="145">
        <v>193.3821300939295</v>
      </c>
      <c r="Z11" s="145">
        <v>214.61570681044691</v>
      </c>
      <c r="AA11" s="145">
        <v>230.73783621036219</v>
      </c>
      <c r="AB11" s="145">
        <v>236.37988755709051</v>
      </c>
      <c r="AC11" s="145">
        <v>250.29037621283217</v>
      </c>
    </row>
    <row r="12" spans="1:29" ht="15" thickBot="1">
      <c r="M12" s="144" t="s">
        <v>149</v>
      </c>
      <c r="N12" s="144" t="s">
        <v>425</v>
      </c>
      <c r="O12" s="145">
        <v>67.858991994733998</v>
      </c>
      <c r="P12" s="145">
        <v>68.33848668328659</v>
      </c>
      <c r="Q12" s="145">
        <v>72.72913130481416</v>
      </c>
      <c r="R12" s="145">
        <v>78.103961831332285</v>
      </c>
      <c r="S12" s="145">
        <v>72.979132166718841</v>
      </c>
      <c r="T12" s="145">
        <v>77.161437834032654</v>
      </c>
      <c r="U12" s="145">
        <v>78.239625425044252</v>
      </c>
      <c r="V12" s="145">
        <v>79.572216911929175</v>
      </c>
      <c r="W12" s="145">
        <v>81.959618505974987</v>
      </c>
      <c r="X12" s="145">
        <v>84.173787996541662</v>
      </c>
      <c r="Y12" s="145">
        <v>87.601587195275798</v>
      </c>
      <c r="Z12" s="145">
        <v>89.936139054168123</v>
      </c>
      <c r="AA12" s="145">
        <v>90.908293785390541</v>
      </c>
      <c r="AB12" s="145">
        <v>94.021447002569928</v>
      </c>
      <c r="AC12" s="146">
        <v>97.069795821511761</v>
      </c>
    </row>
    <row r="13" spans="1:29" ht="15" thickBot="1">
      <c r="M13" s="144" t="s">
        <v>149</v>
      </c>
      <c r="N13" s="144" t="s">
        <v>426</v>
      </c>
      <c r="O13" s="145">
        <v>34.659212318365391</v>
      </c>
      <c r="P13" s="145">
        <v>34.977749967954487</v>
      </c>
      <c r="Q13" s="145">
        <v>38.151000157926255</v>
      </c>
      <c r="R13" s="145">
        <v>44.595270364517361</v>
      </c>
      <c r="S13" s="145">
        <v>46.926510171862084</v>
      </c>
      <c r="T13" s="145">
        <v>51.448477092105136</v>
      </c>
      <c r="U13" s="145">
        <v>54.722610595629106</v>
      </c>
      <c r="V13" s="145">
        <v>66.171024651264361</v>
      </c>
      <c r="W13" s="145">
        <v>70.339412642973144</v>
      </c>
      <c r="X13" s="145">
        <v>76.447237060442177</v>
      </c>
      <c r="Y13" s="145">
        <v>80.855461927748848</v>
      </c>
      <c r="Z13" s="145">
        <v>84.871062858096607</v>
      </c>
      <c r="AA13" s="145">
        <v>99.76967934185663</v>
      </c>
      <c r="AB13" s="145">
        <v>105.10530513283555</v>
      </c>
      <c r="AC13" s="146">
        <v>109.41329039456068</v>
      </c>
    </row>
    <row r="14" spans="1:29" ht="15" thickBot="1">
      <c r="M14" s="144" t="s">
        <v>149</v>
      </c>
      <c r="N14" s="144" t="s">
        <v>427</v>
      </c>
      <c r="O14" s="145">
        <v>102.51820431309939</v>
      </c>
      <c r="P14" s="145">
        <v>103.31623665124107</v>
      </c>
      <c r="Q14" s="145">
        <v>110.88013146274042</v>
      </c>
      <c r="R14" s="145">
        <v>122.69923219584965</v>
      </c>
      <c r="S14" s="145">
        <v>119.90564233858092</v>
      </c>
      <c r="T14" s="145">
        <v>128.60991492613778</v>
      </c>
      <c r="U14" s="145">
        <v>132.96223602067334</v>
      </c>
      <c r="V14" s="145">
        <v>145.74324156319352</v>
      </c>
      <c r="W14" s="145">
        <v>152.29903114894813</v>
      </c>
      <c r="X14" s="145">
        <v>160.62102505698385</v>
      </c>
      <c r="Y14" s="145">
        <v>168.45704912302466</v>
      </c>
      <c r="Z14" s="145">
        <v>174.80720191226473</v>
      </c>
      <c r="AA14" s="145">
        <v>190.67797312724718</v>
      </c>
      <c r="AB14" s="145">
        <v>199.12675213540547</v>
      </c>
      <c r="AC14" s="146">
        <v>206.48308621607242</v>
      </c>
    </row>
    <row r="15" spans="1:29" ht="15" thickBot="1">
      <c r="M15" s="144" t="s">
        <v>121</v>
      </c>
      <c r="N15" s="144" t="s">
        <v>425</v>
      </c>
      <c r="O15" s="145">
        <v>70.538892300414801</v>
      </c>
      <c r="P15" s="145">
        <v>75.123819102784083</v>
      </c>
      <c r="Q15" s="145">
        <v>77.410512655707578</v>
      </c>
      <c r="R15" s="145">
        <v>79.091288464164265</v>
      </c>
      <c r="S15" s="145">
        <v>71.169600880903033</v>
      </c>
      <c r="T15" s="145">
        <v>79.672114207054747</v>
      </c>
      <c r="U15" s="145">
        <v>85.704927400260331</v>
      </c>
      <c r="V15" s="145">
        <v>92.776063764646381</v>
      </c>
      <c r="W15" s="145">
        <v>98.604098025182282</v>
      </c>
      <c r="X15" s="145">
        <v>107.09790462151365</v>
      </c>
      <c r="Y15" s="145">
        <v>115.33628329455064</v>
      </c>
      <c r="Z15" s="145">
        <v>120.32931419802593</v>
      </c>
      <c r="AA15" s="145">
        <v>128.01861431913665</v>
      </c>
      <c r="AB15" s="145">
        <v>137.23559436312382</v>
      </c>
      <c r="AC15" s="146">
        <v>145.79788236731974</v>
      </c>
    </row>
    <row r="16" spans="1:29" ht="15" thickBot="1">
      <c r="M16" s="144" t="s">
        <v>121</v>
      </c>
      <c r="N16" s="144" t="s">
        <v>426</v>
      </c>
      <c r="O16" s="145">
        <v>36.33898175262884</v>
      </c>
      <c r="P16" s="145">
        <v>42.199273733564496</v>
      </c>
      <c r="Q16" s="145">
        <v>47.785418893825884</v>
      </c>
      <c r="R16" s="145">
        <v>57.990719786215877</v>
      </c>
      <c r="S16" s="145">
        <v>60.925112035040712</v>
      </c>
      <c r="T16" s="145">
        <v>65.585922978627764</v>
      </c>
      <c r="U16" s="145">
        <v>74.226512888198229</v>
      </c>
      <c r="V16" s="145">
        <v>79.411905738374855</v>
      </c>
      <c r="W16" s="145">
        <v>87.659823611209106</v>
      </c>
      <c r="X16" s="145">
        <v>90.264670539836118</v>
      </c>
      <c r="Y16" s="145">
        <v>108.33919469659919</v>
      </c>
      <c r="Z16" s="145">
        <v>117.65156855418709</v>
      </c>
      <c r="AA16" s="145">
        <v>118.39268185184044</v>
      </c>
      <c r="AB16" s="145">
        <v>125.20401253642487</v>
      </c>
      <c r="AC16" s="146">
        <v>124.90625992904839</v>
      </c>
    </row>
    <row r="17" spans="13:29" ht="15" thickBot="1">
      <c r="M17" s="144" t="s">
        <v>121</v>
      </c>
      <c r="N17" s="144" t="s">
        <v>427</v>
      </c>
      <c r="O17" s="145">
        <v>106.87787405304364</v>
      </c>
      <c r="P17" s="145">
        <v>117.32309283634858</v>
      </c>
      <c r="Q17" s="145">
        <v>125.19593154953347</v>
      </c>
      <c r="R17" s="145">
        <v>137.08200825038014</v>
      </c>
      <c r="S17" s="145">
        <v>132.09471291594375</v>
      </c>
      <c r="T17" s="145">
        <v>145.2580371856825</v>
      </c>
      <c r="U17" s="145">
        <v>159.93144028845856</v>
      </c>
      <c r="V17" s="145">
        <v>172.18796950302124</v>
      </c>
      <c r="W17" s="145">
        <v>186.26392163639139</v>
      </c>
      <c r="X17" s="145">
        <v>197.36257516134975</v>
      </c>
      <c r="Y17" s="145">
        <v>223.67547799114982</v>
      </c>
      <c r="Z17" s="145">
        <v>237.98088275221301</v>
      </c>
      <c r="AA17" s="145">
        <v>246.4112961709771</v>
      </c>
      <c r="AB17" s="145">
        <v>262.43960689954872</v>
      </c>
      <c r="AC17" s="146">
        <v>270.7041422963681</v>
      </c>
    </row>
    <row r="18" spans="13:29" ht="15" thickBot="1">
      <c r="M18" s="144" t="s">
        <v>170</v>
      </c>
      <c r="N18" s="144" t="s">
        <v>425</v>
      </c>
      <c r="O18" s="145">
        <v>67.688424892956988</v>
      </c>
      <c r="P18" s="145">
        <v>68.479749843404605</v>
      </c>
      <c r="Q18" s="145">
        <v>69.734956507306052</v>
      </c>
      <c r="R18" s="145">
        <v>72.305156574752502</v>
      </c>
      <c r="S18" s="145">
        <v>76.091167540042051</v>
      </c>
      <c r="T18" s="145">
        <v>78.648957038407616</v>
      </c>
      <c r="U18" s="145">
        <v>78.800853605324392</v>
      </c>
      <c r="V18" s="145">
        <v>81.113354631556149</v>
      </c>
      <c r="W18" s="145">
        <v>84.834521926234331</v>
      </c>
      <c r="X18" s="145">
        <v>88.226943180323488</v>
      </c>
      <c r="Y18" s="145">
        <v>92.87205219991651</v>
      </c>
      <c r="Z18" s="145">
        <v>95.684422250749549</v>
      </c>
      <c r="AA18" s="145">
        <v>96.361154636195437</v>
      </c>
      <c r="AB18" s="145">
        <v>99.451467307313038</v>
      </c>
      <c r="AC18" s="146">
        <v>99.109330331141081</v>
      </c>
    </row>
    <row r="19" spans="13:29" ht="15" thickBot="1">
      <c r="M19" s="144" t="s">
        <v>170</v>
      </c>
      <c r="N19" s="144" t="s">
        <v>426</v>
      </c>
      <c r="O19" s="145">
        <v>34.550820856486901</v>
      </c>
      <c r="P19" s="145">
        <v>34.762830961169087</v>
      </c>
      <c r="Q19" s="145">
        <v>35.421328934183791</v>
      </c>
      <c r="R19" s="145">
        <v>36.545513000603208</v>
      </c>
      <c r="S19" s="145">
        <v>37.613398138663257</v>
      </c>
      <c r="T19" s="145">
        <v>40.90581356305259</v>
      </c>
      <c r="U19" s="145">
        <v>47.703900524017016</v>
      </c>
      <c r="V19" s="145">
        <v>52.300511947613721</v>
      </c>
      <c r="W19" s="145">
        <v>51.959893554634569</v>
      </c>
      <c r="X19" s="145">
        <v>55.268353139502807</v>
      </c>
      <c r="Y19" s="145">
        <v>56.254547008320202</v>
      </c>
      <c r="Z19" s="145">
        <v>61.163597481975529</v>
      </c>
      <c r="AA19" s="145">
        <v>65.478689004312898</v>
      </c>
      <c r="AB19" s="145">
        <v>74.684661789014129</v>
      </c>
      <c r="AC19" s="146">
        <v>84.257118804545399</v>
      </c>
    </row>
    <row r="20" spans="13:29" ht="15" thickBot="1">
      <c r="M20" s="147" t="s">
        <v>170</v>
      </c>
      <c r="N20" s="147" t="s">
        <v>427</v>
      </c>
      <c r="O20" s="145">
        <v>102.23924574944388</v>
      </c>
      <c r="P20" s="145">
        <v>103.24258080457369</v>
      </c>
      <c r="Q20" s="145">
        <v>105.15628544148984</v>
      </c>
      <c r="R20" s="145">
        <v>108.85066957535571</v>
      </c>
      <c r="S20" s="145">
        <v>113.70456567870531</v>
      </c>
      <c r="T20" s="145">
        <v>119.55477060146021</v>
      </c>
      <c r="U20" s="145">
        <v>126.50475412934141</v>
      </c>
      <c r="V20" s="145">
        <v>133.41386657916988</v>
      </c>
      <c r="W20" s="145">
        <v>136.79441548086891</v>
      </c>
      <c r="X20" s="145">
        <v>143.49529631982631</v>
      </c>
      <c r="Y20" s="145">
        <v>149.12659920823671</v>
      </c>
      <c r="Z20" s="145">
        <v>156.84801973272508</v>
      </c>
      <c r="AA20" s="145">
        <v>161.83984364050832</v>
      </c>
      <c r="AB20" s="145">
        <v>174.13612909632718</v>
      </c>
      <c r="AC20" s="148">
        <v>183.36644913568648</v>
      </c>
    </row>
    <row r="23" spans="13:29">
      <c r="O23" s="62"/>
      <c r="P23" s="62"/>
      <c r="Q23" s="62"/>
      <c r="R23" s="62"/>
      <c r="S23" s="62"/>
      <c r="T23" s="62"/>
      <c r="U23" s="62"/>
      <c r="V23" s="62"/>
      <c r="W23" s="62"/>
      <c r="X23" s="62"/>
      <c r="Y23" s="62"/>
      <c r="Z23" s="62"/>
      <c r="AA23" s="62"/>
      <c r="AB23" s="62"/>
      <c r="AC23" s="62"/>
    </row>
    <row r="24" spans="13:29">
      <c r="O24" s="62"/>
      <c r="P24" s="62"/>
      <c r="Q24" s="62"/>
      <c r="R24" s="62"/>
      <c r="S24" s="62"/>
      <c r="T24" s="62"/>
      <c r="U24" s="62"/>
      <c r="V24" s="62"/>
      <c r="W24" s="62"/>
      <c r="X24" s="62"/>
      <c r="Y24" s="62"/>
      <c r="Z24" s="62"/>
      <c r="AA24" s="62"/>
      <c r="AB24" s="62"/>
      <c r="AC24" s="62"/>
    </row>
    <row r="25" spans="13:29">
      <c r="O25" s="62"/>
      <c r="P25" s="62"/>
      <c r="Q25" s="62"/>
      <c r="R25" s="62"/>
      <c r="S25" s="62"/>
      <c r="T25" s="62"/>
      <c r="U25" s="62"/>
      <c r="V25" s="62"/>
      <c r="W25" s="62"/>
      <c r="X25" s="62"/>
      <c r="Y25" s="62"/>
      <c r="Z25" s="62"/>
      <c r="AA25" s="62"/>
      <c r="AB25" s="62"/>
      <c r="AC25" s="62"/>
    </row>
    <row r="29" spans="13:29">
      <c r="O29" s="62"/>
      <c r="P29" s="62"/>
      <c r="Q29" s="62"/>
      <c r="R29" s="62"/>
      <c r="S29" s="62"/>
      <c r="T29" s="62"/>
      <c r="U29" s="62"/>
      <c r="V29" s="62"/>
      <c r="W29" s="62"/>
      <c r="X29" s="62"/>
      <c r="Y29" s="62"/>
      <c r="Z29" s="62"/>
      <c r="AA29" s="62"/>
      <c r="AB29" s="62"/>
      <c r="AC29" s="62"/>
    </row>
    <row r="30" spans="13:29">
      <c r="O30" s="62"/>
      <c r="P30" s="62"/>
      <c r="Q30" s="62"/>
      <c r="R30" s="62"/>
      <c r="S30" s="62"/>
      <c r="T30" s="62"/>
      <c r="U30" s="62"/>
      <c r="V30" s="62"/>
      <c r="W30" s="62"/>
      <c r="X30" s="62"/>
      <c r="Y30" s="62"/>
      <c r="Z30" s="62"/>
      <c r="AA30" s="62"/>
      <c r="AB30" s="62"/>
      <c r="AC30" s="62"/>
    </row>
    <row r="31" spans="13:29">
      <c r="O31" s="62"/>
      <c r="P31" s="62"/>
      <c r="Q31" s="62"/>
      <c r="R31" s="62"/>
      <c r="S31" s="62"/>
      <c r="T31" s="62"/>
      <c r="U31" s="62"/>
      <c r="V31" s="62"/>
      <c r="W31" s="62"/>
      <c r="X31" s="62"/>
      <c r="Y31" s="62"/>
      <c r="Z31" s="62"/>
      <c r="AA31" s="62"/>
      <c r="AB31" s="62"/>
      <c r="AC31" s="62"/>
    </row>
    <row r="35" spans="15:29">
      <c r="O35" s="62"/>
      <c r="P35" s="62"/>
      <c r="Q35" s="62"/>
      <c r="R35" s="62"/>
      <c r="S35" s="62"/>
      <c r="T35" s="62"/>
      <c r="U35" s="62"/>
      <c r="V35" s="62"/>
      <c r="W35" s="62"/>
      <c r="X35" s="62"/>
      <c r="Y35" s="62"/>
      <c r="Z35" s="62"/>
      <c r="AA35" s="62"/>
      <c r="AB35" s="62"/>
      <c r="AC35" s="62"/>
    </row>
    <row r="36" spans="15:29">
      <c r="O36" s="62"/>
      <c r="P36" s="62"/>
      <c r="Q36" s="62"/>
      <c r="R36" s="62"/>
      <c r="S36" s="62"/>
      <c r="T36" s="62"/>
      <c r="U36" s="62"/>
      <c r="V36" s="62"/>
      <c r="W36" s="62"/>
      <c r="X36" s="62"/>
      <c r="Y36" s="62"/>
      <c r="Z36" s="62"/>
      <c r="AA36" s="62"/>
      <c r="AB36" s="62"/>
      <c r="AC36" s="62"/>
    </row>
    <row r="37" spans="15:29">
      <c r="O37" s="62"/>
      <c r="P37" s="62"/>
      <c r="Q37" s="62"/>
      <c r="R37" s="62"/>
      <c r="S37" s="62"/>
      <c r="T37" s="62"/>
      <c r="U37" s="62"/>
      <c r="V37" s="62"/>
      <c r="W37" s="62"/>
      <c r="X37" s="62"/>
      <c r="Y37" s="62"/>
      <c r="Z37" s="62"/>
      <c r="AA37" s="62"/>
      <c r="AB37" s="62"/>
      <c r="AC37" s="62"/>
    </row>
  </sheetData>
  <sortState xmlns:xlrd2="http://schemas.microsoft.com/office/spreadsheetml/2017/richdata2" ref="M6:M20">
    <sortCondition ref="M6"/>
  </sortState>
  <phoneticPr fontId="45" type="noConversion"/>
  <hyperlinks>
    <hyperlink ref="A2" location="Contents!A1" display="Return to Contents Page" xr:uid="{5D3F2B87-3E50-4647-9ED1-05BF08AC9B12}"/>
    <hyperlink ref="A3" location="'A. Annex'!A1" display="Return to Chapter Contents" xr:uid="{363935C1-E5BE-41F7-9825-B711B4DFB225}"/>
  </hyperlinks>
  <pageMargins left="0.7" right="0.7" top="0.75" bottom="0.75" header="0.3" footer="0.3"/>
  <pageSetup paperSize="9" orientation="portrait" r:id="rId1"/>
  <drawing r:id="rId2"/>
  <tableParts count="1">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A5661-75D4-4DDD-BAB4-EDE5DD23C0D7}">
  <sheetPr codeName="Sheet87"/>
  <dimension ref="A1:D13"/>
  <sheetViews>
    <sheetView zoomScale="85" zoomScaleNormal="85" workbookViewId="0">
      <selection activeCell="A3" sqref="A3"/>
    </sheetView>
  </sheetViews>
  <sheetFormatPr defaultColWidth="8.88671875" defaultRowHeight="14.4"/>
  <cols>
    <col min="1" max="1" width="26.6640625" style="20" customWidth="1"/>
    <col min="2" max="2" width="17.109375" style="20" customWidth="1"/>
    <col min="3" max="4" width="21.109375" style="20" bestFit="1" customWidth="1"/>
    <col min="5" max="5" width="11.5546875" style="20" customWidth="1"/>
    <col min="6" max="6" width="12" style="20" customWidth="1"/>
    <col min="7" max="16384" width="8.88671875" style="20"/>
  </cols>
  <sheetData>
    <row r="1" spans="1:4" s="40" customFormat="1" ht="21">
      <c r="A1" s="39" t="s">
        <v>67</v>
      </c>
    </row>
    <row r="2" spans="1:4">
      <c r="A2" s="37" t="s">
        <v>83</v>
      </c>
    </row>
    <row r="3" spans="1:4">
      <c r="A3" s="37" t="s">
        <v>84</v>
      </c>
    </row>
    <row r="4" spans="1:4" ht="15" thickBot="1">
      <c r="A4" s="37"/>
    </row>
    <row r="5" spans="1:4">
      <c r="B5" s="239" t="s">
        <v>428</v>
      </c>
      <c r="C5" s="229" t="s">
        <v>429</v>
      </c>
      <c r="D5" s="229" t="s">
        <v>430</v>
      </c>
    </row>
    <row r="6" spans="1:4" ht="15" thickBot="1">
      <c r="B6" s="238" t="s">
        <v>233</v>
      </c>
      <c r="C6" s="290">
        <v>2.7065978571923628</v>
      </c>
      <c r="D6" s="290">
        <v>3.184922610473564</v>
      </c>
    </row>
    <row r="7" spans="1:4" ht="15" thickBot="1">
      <c r="B7" s="238" t="s">
        <v>234</v>
      </c>
      <c r="C7" s="290">
        <v>3.0144161272851688</v>
      </c>
      <c r="D7" s="290">
        <v>3.8884546682429333</v>
      </c>
    </row>
    <row r="8" spans="1:4" ht="15" thickBot="1">
      <c r="B8" s="238" t="s">
        <v>310</v>
      </c>
      <c r="C8" s="290">
        <v>3.9112332503888578</v>
      </c>
      <c r="D8" s="290">
        <v>1.4294037768314305</v>
      </c>
    </row>
    <row r="9" spans="1:4" ht="15" thickBot="1">
      <c r="B9" s="238" t="s">
        <v>431</v>
      </c>
      <c r="C9" s="290">
        <v>0.62506114830760706</v>
      </c>
      <c r="D9" s="290">
        <v>0.22502883437323556</v>
      </c>
    </row>
    <row r="10" spans="1:4" ht="15" thickBot="1">
      <c r="B10" s="238" t="s">
        <v>432</v>
      </c>
      <c r="C10" s="290">
        <v>0.90509986258776853</v>
      </c>
      <c r="D10" s="290">
        <v>0.95785243008360288</v>
      </c>
    </row>
    <row r="11" spans="1:4" ht="15" thickBot="1">
      <c r="B11" s="238" t="s">
        <v>433</v>
      </c>
      <c r="C11" s="290">
        <v>0.4180474698063763</v>
      </c>
      <c r="D11" s="290">
        <v>0.36702195144025629</v>
      </c>
    </row>
    <row r="12" spans="1:4" ht="15" thickBot="1">
      <c r="B12" s="238" t="s">
        <v>434</v>
      </c>
      <c r="C12" s="290">
        <v>1.264504923589796</v>
      </c>
      <c r="D12" s="290">
        <v>1.754773877514288</v>
      </c>
    </row>
    <row r="13" spans="1:4" ht="15" thickBot="1">
      <c r="B13" s="238" t="s">
        <v>284</v>
      </c>
      <c r="C13" s="290">
        <v>12.844960639157936</v>
      </c>
      <c r="D13" s="290">
        <v>11.807458148959309</v>
      </c>
    </row>
  </sheetData>
  <hyperlinks>
    <hyperlink ref="A2" location="Contents!A1" display="Return to Contents Page" xr:uid="{0CCD0704-3722-4BD4-8C9A-0668287EDCD8}"/>
    <hyperlink ref="A3" location="'A. Annex'!A1" display="Return to Chapter Contents" xr:uid="{1CE6C5CC-D540-4F8F-9444-AE588C065173}"/>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C5C0-1C42-40C6-BBEF-059B4324D9FB}">
  <sheetPr codeName="Sheet28"/>
  <dimension ref="A1:F15"/>
  <sheetViews>
    <sheetView zoomScale="85" zoomScaleNormal="85" workbookViewId="0">
      <selection activeCell="A3" sqref="A3"/>
    </sheetView>
  </sheetViews>
  <sheetFormatPr defaultColWidth="8.88671875" defaultRowHeight="14.4"/>
  <cols>
    <col min="1" max="4" width="26.6640625" style="20" customWidth="1"/>
    <col min="5" max="5" width="26.33203125" style="20" customWidth="1"/>
    <col min="6" max="6" width="11.44140625" style="20" customWidth="1"/>
    <col min="7" max="16384" width="8.88671875" style="20"/>
  </cols>
  <sheetData>
    <row r="1" spans="1:6" s="40" customFormat="1" ht="21">
      <c r="A1" s="39" t="s">
        <v>68</v>
      </c>
      <c r="B1" s="39"/>
      <c r="C1" s="39"/>
      <c r="D1" s="39"/>
    </row>
    <row r="2" spans="1:6">
      <c r="A2" s="37" t="s">
        <v>83</v>
      </c>
      <c r="B2" s="37"/>
      <c r="C2" s="37"/>
      <c r="D2" s="37"/>
    </row>
    <row r="3" spans="1:6">
      <c r="A3" s="37" t="s">
        <v>84</v>
      </c>
      <c r="B3" s="37"/>
      <c r="C3" s="37"/>
      <c r="D3" s="37"/>
    </row>
    <row r="4" spans="1:6" ht="15" thickBot="1">
      <c r="A4" s="36"/>
      <c r="B4" s="36"/>
      <c r="C4" s="36"/>
      <c r="D4" s="36"/>
    </row>
    <row r="5" spans="1:6" ht="15" thickBot="1">
      <c r="E5" s="184" t="s">
        <v>264</v>
      </c>
      <c r="F5" s="5" t="s">
        <v>206</v>
      </c>
    </row>
    <row r="6" spans="1:6" ht="15" thickBot="1">
      <c r="E6" s="186" t="s">
        <v>435</v>
      </c>
      <c r="F6" s="185">
        <v>0.7</v>
      </c>
    </row>
    <row r="7" spans="1:6" ht="15" thickBot="1">
      <c r="E7" s="186" t="s">
        <v>436</v>
      </c>
      <c r="F7" s="186">
        <v>0.74</v>
      </c>
    </row>
    <row r="8" spans="1:6" ht="15" thickBot="1">
      <c r="E8" s="186" t="s">
        <v>437</v>
      </c>
      <c r="F8" s="186">
        <v>0.88518105163226646</v>
      </c>
    </row>
    <row r="9" spans="1:6" ht="15" thickBot="1">
      <c r="E9" s="186" t="s">
        <v>438</v>
      </c>
      <c r="F9" s="185">
        <v>0.59402725251491384</v>
      </c>
    </row>
    <row r="10" spans="1:6" ht="15" thickBot="1">
      <c r="E10" s="186" t="s">
        <v>439</v>
      </c>
      <c r="F10" s="185">
        <v>0.9</v>
      </c>
    </row>
    <row r="11" spans="1:6" ht="15" thickBot="1">
      <c r="E11" s="186" t="s">
        <v>440</v>
      </c>
      <c r="F11" s="186">
        <v>0.48702059406223874</v>
      </c>
    </row>
    <row r="12" spans="1:6" ht="15" thickBot="1">
      <c r="E12" s="186" t="s">
        <v>441</v>
      </c>
      <c r="F12" s="186">
        <v>0.22</v>
      </c>
    </row>
    <row r="13" spans="1:6">
      <c r="F13" s="50"/>
    </row>
    <row r="14" spans="1:6">
      <c r="F14" s="50"/>
    </row>
    <row r="15" spans="1:6">
      <c r="F15" s="50"/>
    </row>
  </sheetData>
  <hyperlinks>
    <hyperlink ref="A2" location="Contents!A1" display="Return to Contents Page" xr:uid="{557FDC56-0D76-45BB-90C6-630329833511}"/>
    <hyperlink ref="A3" location="'A. Annex'!A1" display="Return to Chapter Contents" xr:uid="{276DB96B-B2B2-435F-83DE-2D1C4B2F7B0E}"/>
  </hyperlinks>
  <pageMargins left="0.7" right="0.7" top="0.75" bottom="0.75" header="0.3" footer="0.3"/>
  <pageSetup paperSize="9" orientation="portrait" horizontalDpi="90" verticalDpi="9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8BF3-318C-4B42-AB29-DE6D72A7D063}">
  <sheetPr codeName="Sheet23"/>
  <dimension ref="A1:H24"/>
  <sheetViews>
    <sheetView zoomScale="85" zoomScaleNormal="85" workbookViewId="0">
      <selection activeCell="A3" sqref="A3"/>
    </sheetView>
  </sheetViews>
  <sheetFormatPr defaultColWidth="8.88671875" defaultRowHeight="14.4"/>
  <cols>
    <col min="1" max="1" width="26.6640625" style="20" customWidth="1"/>
    <col min="2" max="2" width="26.33203125" style="20" customWidth="1"/>
    <col min="3" max="3" width="20.44140625" style="20" bestFit="1" customWidth="1"/>
    <col min="4" max="4" width="11.44140625" style="20" customWidth="1"/>
    <col min="5" max="5" width="8.88671875" style="20"/>
    <col min="6" max="6" width="19.6640625" style="20" customWidth="1"/>
    <col min="7" max="7" width="10.5546875" style="20" customWidth="1"/>
    <col min="8" max="8" width="10" style="20" customWidth="1"/>
    <col min="9" max="16384" width="8.88671875" style="20"/>
  </cols>
  <sheetData>
    <row r="1" spans="1:8" s="40" customFormat="1" ht="21">
      <c r="A1" s="39" t="s">
        <v>442</v>
      </c>
    </row>
    <row r="2" spans="1:8">
      <c r="A2" s="37" t="s">
        <v>83</v>
      </c>
    </row>
    <row r="3" spans="1:8">
      <c r="A3" s="37" t="s">
        <v>84</v>
      </c>
    </row>
    <row r="4" spans="1:8">
      <c r="A4" s="36"/>
    </row>
    <row r="5" spans="1:8" ht="15" thickBot="1">
      <c r="F5" s="106" t="s">
        <v>230</v>
      </c>
      <c r="G5" s="104" t="s">
        <v>443</v>
      </c>
      <c r="H5" s="105" t="s">
        <v>444</v>
      </c>
    </row>
    <row r="6" spans="1:8" ht="15" thickBot="1">
      <c r="F6" s="47" t="s">
        <v>445</v>
      </c>
      <c r="G6" s="48">
        <v>0.74234693877551017</v>
      </c>
      <c r="H6" s="48">
        <v>0.83220108695652173</v>
      </c>
    </row>
    <row r="7" spans="1:8" ht="15" thickBot="1">
      <c r="F7" s="47" t="s">
        <v>446</v>
      </c>
      <c r="G7" s="48">
        <v>0.20785206391121447</v>
      </c>
      <c r="H7" s="48">
        <v>0.17455254450807053</v>
      </c>
    </row>
    <row r="8" spans="1:8" ht="15" thickBot="1">
      <c r="F8" s="47" t="s">
        <v>235</v>
      </c>
      <c r="G8" s="48">
        <v>4.1783153196542348E-2</v>
      </c>
      <c r="H8" s="48">
        <v>5.6727645359494178E-2</v>
      </c>
    </row>
    <row r="24" spans="1:1">
      <c r="A24" s="24"/>
    </row>
  </sheetData>
  <hyperlinks>
    <hyperlink ref="A2" location="Contents!A1" display="Return to Contents Page" xr:uid="{74461EF3-FDC0-4EC0-86E3-B4A0C2408656}"/>
    <hyperlink ref="A3" location="'A. Annex'!A1" display="Return to Chapter Contents" xr:uid="{AA13D71B-2496-438A-8BCC-BD737B2CF01A}"/>
  </hyperlinks>
  <pageMargins left="0.7" right="0.7" top="0.75" bottom="0.75" header="0.3" footer="0.3"/>
  <pageSetup paperSize="9" orientation="portrait" horizontalDpi="90" verticalDpi="9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5DB4E-5358-4B32-ADDE-182F22003387}">
  <sheetPr codeName="Sheet34"/>
  <dimension ref="A1:W24"/>
  <sheetViews>
    <sheetView zoomScale="85" zoomScaleNormal="85" workbookViewId="0">
      <selection activeCell="A3" sqref="A3"/>
    </sheetView>
  </sheetViews>
  <sheetFormatPr defaultColWidth="8.88671875" defaultRowHeight="14.4"/>
  <cols>
    <col min="1" max="1" width="26.6640625" style="20" customWidth="1"/>
    <col min="2" max="12" width="8.88671875" style="20"/>
    <col min="13" max="13" width="26.33203125" style="20" customWidth="1"/>
    <col min="14" max="16384" width="8.88671875" style="20"/>
  </cols>
  <sheetData>
    <row r="1" spans="1:23" s="40" customFormat="1" ht="21">
      <c r="A1" s="39" t="s">
        <v>70</v>
      </c>
    </row>
    <row r="2" spans="1:23">
      <c r="A2" s="37" t="s">
        <v>83</v>
      </c>
    </row>
    <row r="3" spans="1:23">
      <c r="A3" s="37" t="s">
        <v>84</v>
      </c>
    </row>
    <row r="4" spans="1:23" ht="15" thickBot="1">
      <c r="A4" s="36"/>
    </row>
    <row r="5" spans="1:23" ht="24.6" thickBot="1">
      <c r="B5" s="22"/>
      <c r="M5" s="86"/>
      <c r="N5" s="93" t="s">
        <v>447</v>
      </c>
      <c r="O5" s="93" t="s">
        <v>448</v>
      </c>
      <c r="P5" s="93" t="s">
        <v>449</v>
      </c>
      <c r="Q5" s="93" t="s">
        <v>450</v>
      </c>
      <c r="R5" s="93" t="s">
        <v>451</v>
      </c>
      <c r="S5" s="93" t="s">
        <v>452</v>
      </c>
      <c r="T5" s="93" t="s">
        <v>453</v>
      </c>
      <c r="U5" s="87" t="s">
        <v>454</v>
      </c>
    </row>
    <row r="6" spans="1:23" ht="15" thickBot="1">
      <c r="B6" s="23"/>
      <c r="M6" s="88" t="s">
        <v>455</v>
      </c>
      <c r="N6" s="89">
        <v>0.91049999999999998</v>
      </c>
      <c r="O6" s="89">
        <v>0.79049999999999998</v>
      </c>
      <c r="P6" s="89">
        <v>0.81610000000000005</v>
      </c>
      <c r="Q6" s="89">
        <v>0.78490000000000004</v>
      </c>
      <c r="R6" s="89">
        <v>0.6069</v>
      </c>
      <c r="S6" s="89">
        <v>0.8891</v>
      </c>
      <c r="T6" s="89">
        <v>0.79330000000000001</v>
      </c>
      <c r="U6" s="90">
        <f t="shared" ref="U6:U12" si="0">AVERAGE(N6:T6)</f>
        <v>0.79875714285714294</v>
      </c>
      <c r="W6" s="49"/>
    </row>
    <row r="7" spans="1:23" ht="15" thickBot="1">
      <c r="M7" s="91" t="s">
        <v>310</v>
      </c>
      <c r="N7" s="92">
        <v>0.92720000000000002</v>
      </c>
      <c r="O7" s="92">
        <v>0.77449999999999997</v>
      </c>
      <c r="P7" s="92">
        <v>0.8861</v>
      </c>
      <c r="Q7" s="92">
        <v>0.86380000000000001</v>
      </c>
      <c r="R7" s="92">
        <v>0.87039999999999995</v>
      </c>
      <c r="S7" s="92">
        <v>0.89319999999999999</v>
      </c>
      <c r="T7" s="92">
        <v>0.88519999999999999</v>
      </c>
      <c r="U7" s="90">
        <f t="shared" si="0"/>
        <v>0.87148571428571431</v>
      </c>
      <c r="W7" s="49"/>
    </row>
    <row r="8" spans="1:23" ht="15" thickBot="1">
      <c r="M8" s="88" t="s">
        <v>267</v>
      </c>
      <c r="N8" s="89">
        <v>0.95130000000000003</v>
      </c>
      <c r="O8" s="89">
        <v>0.89580000000000004</v>
      </c>
      <c r="P8" s="89">
        <v>0.91279999999999994</v>
      </c>
      <c r="Q8" s="89">
        <v>0.89419999999999999</v>
      </c>
      <c r="R8" s="89">
        <v>0.91659999999999997</v>
      </c>
      <c r="S8" s="89">
        <v>0.91720000000000002</v>
      </c>
      <c r="T8" s="89">
        <v>0.91590000000000005</v>
      </c>
      <c r="U8" s="90">
        <f t="shared" si="0"/>
        <v>0.91482857142857144</v>
      </c>
      <c r="W8" s="49"/>
    </row>
    <row r="9" spans="1:23" ht="15" thickBot="1">
      <c r="M9" s="91" t="s">
        <v>432</v>
      </c>
      <c r="N9" s="92">
        <v>0.89939999999999998</v>
      </c>
      <c r="O9" s="92">
        <v>0.92579999999999996</v>
      </c>
      <c r="P9" s="92">
        <v>0.87309999999999999</v>
      </c>
      <c r="Q9" s="92">
        <v>0.92789999999999995</v>
      </c>
      <c r="R9" s="92">
        <v>0.91400000000000003</v>
      </c>
      <c r="S9" s="92">
        <v>0.92469999999999997</v>
      </c>
      <c r="T9" s="92">
        <v>0.91200000000000003</v>
      </c>
      <c r="U9" s="90">
        <f t="shared" si="0"/>
        <v>0.91098571428571418</v>
      </c>
      <c r="W9" s="49"/>
    </row>
    <row r="10" spans="1:23" ht="15" thickBot="1">
      <c r="M10" s="88" t="s">
        <v>216</v>
      </c>
      <c r="N10" s="89">
        <v>0.84750000000000003</v>
      </c>
      <c r="O10" s="89">
        <v>0.76439999999999997</v>
      </c>
      <c r="P10" s="89">
        <v>0.77170000000000005</v>
      </c>
      <c r="Q10" s="89">
        <v>0.77869999999999995</v>
      </c>
      <c r="R10" s="89">
        <v>0.72250000000000003</v>
      </c>
      <c r="S10" s="89">
        <v>0.72950000000000004</v>
      </c>
      <c r="T10" s="89">
        <v>0.78</v>
      </c>
      <c r="U10" s="90">
        <f t="shared" si="0"/>
        <v>0.77061428571428581</v>
      </c>
      <c r="W10" s="49"/>
    </row>
    <row r="11" spans="1:23" ht="15" thickBot="1">
      <c r="M11" s="91" t="s">
        <v>456</v>
      </c>
      <c r="N11" s="92">
        <v>0.96689999999999998</v>
      </c>
      <c r="O11" s="92">
        <v>0.93069999999999997</v>
      </c>
      <c r="P11" s="92">
        <v>0.94340000000000002</v>
      </c>
      <c r="Q11" s="92">
        <v>0.94499999999999995</v>
      </c>
      <c r="R11" s="92">
        <v>0.97499999999999998</v>
      </c>
      <c r="S11" s="92">
        <v>0.97219999999999995</v>
      </c>
      <c r="T11" s="92">
        <v>0.94369999999999998</v>
      </c>
      <c r="U11" s="90">
        <f t="shared" si="0"/>
        <v>0.9538428571428571</v>
      </c>
      <c r="W11" s="49"/>
    </row>
    <row r="12" spans="1:23" ht="15" thickBot="1">
      <c r="M12" s="88" t="s">
        <v>307</v>
      </c>
      <c r="N12" s="89">
        <v>0.97260000000000002</v>
      </c>
      <c r="O12" s="89">
        <v>0.97230000000000005</v>
      </c>
      <c r="P12" s="89">
        <v>0.94640000000000002</v>
      </c>
      <c r="Q12" s="89">
        <v>0.94950000000000001</v>
      </c>
      <c r="R12" s="89">
        <v>0.93269999999999997</v>
      </c>
      <c r="S12" s="89">
        <v>0.93910000000000005</v>
      </c>
      <c r="T12" s="89">
        <v>0.94350000000000001</v>
      </c>
      <c r="U12" s="90">
        <f t="shared" si="0"/>
        <v>0.95087142857142859</v>
      </c>
      <c r="W12" s="49"/>
    </row>
    <row r="13" spans="1:23">
      <c r="N13" s="62"/>
      <c r="O13" s="62"/>
      <c r="P13" s="62"/>
      <c r="Q13" s="62"/>
      <c r="R13" s="62"/>
      <c r="S13" s="62"/>
      <c r="T13" s="62"/>
      <c r="U13" s="62"/>
      <c r="V13" s="62"/>
    </row>
    <row r="14" spans="1:23">
      <c r="N14" s="62"/>
      <c r="O14" s="62"/>
      <c r="P14" s="62"/>
      <c r="Q14" s="62"/>
      <c r="R14" s="62"/>
      <c r="S14" s="62"/>
      <c r="T14" s="62"/>
      <c r="U14" s="62"/>
      <c r="V14" s="62"/>
    </row>
    <row r="15" spans="1:23">
      <c r="N15" s="62"/>
      <c r="O15" s="62"/>
      <c r="P15" s="62"/>
      <c r="Q15" s="62"/>
      <c r="R15" s="62"/>
      <c r="S15" s="62"/>
      <c r="T15" s="62"/>
      <c r="U15" s="62"/>
      <c r="V15" s="62"/>
    </row>
    <row r="16" spans="1:23">
      <c r="N16" s="62"/>
      <c r="O16" s="62"/>
      <c r="P16" s="62"/>
      <c r="Q16" s="62"/>
      <c r="R16" s="62"/>
      <c r="S16" s="62"/>
      <c r="T16" s="62"/>
      <c r="U16" s="62"/>
      <c r="V16" s="62"/>
    </row>
    <row r="17" spans="1:22">
      <c r="N17" s="62"/>
      <c r="O17" s="62"/>
      <c r="P17" s="62"/>
      <c r="Q17" s="62"/>
      <c r="R17" s="62"/>
      <c r="S17" s="62"/>
      <c r="T17" s="62"/>
      <c r="U17" s="62"/>
      <c r="V17" s="62"/>
    </row>
    <row r="23" spans="1:22">
      <c r="C23" s="41"/>
    </row>
    <row r="24" spans="1:22">
      <c r="A24" s="24"/>
    </row>
  </sheetData>
  <hyperlinks>
    <hyperlink ref="A2" location="Contents!A1" display="Return to Contents Page" xr:uid="{BF9EAB1A-D665-423F-87AD-8A5C1ECA6491}"/>
    <hyperlink ref="A3" location="'A. Annex'!A1" display="Return to Chapter Contents" xr:uid="{E62EC0A1-B5B4-4B39-8832-1F7AF3AFC2D3}"/>
  </hyperlinks>
  <pageMargins left="0.7" right="0.7" top="0.75" bottom="0.75" header="0.3" footer="0.3"/>
  <pageSetup paperSize="9" orientation="portrait" horizontalDpi="90" verticalDpi="9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1DF9-90AE-4620-9FD5-63A5138E6E5A}">
  <sheetPr codeName="Sheet35"/>
  <dimension ref="A1:AC34"/>
  <sheetViews>
    <sheetView zoomScaleNormal="100" workbookViewId="0">
      <selection activeCell="A3" sqref="A3"/>
    </sheetView>
  </sheetViews>
  <sheetFormatPr defaultColWidth="8.88671875" defaultRowHeight="14.4"/>
  <cols>
    <col min="1" max="1" width="26.6640625" style="20" customWidth="1"/>
    <col min="2" max="12" width="8.88671875" style="20"/>
    <col min="13" max="13" width="26.33203125" style="20" customWidth="1"/>
    <col min="14" max="16384" width="8.88671875" style="20"/>
  </cols>
  <sheetData>
    <row r="1" spans="1:29" s="40" customFormat="1" ht="21">
      <c r="A1" s="39" t="s">
        <v>71</v>
      </c>
    </row>
    <row r="2" spans="1:29">
      <c r="A2" s="37" t="s">
        <v>83</v>
      </c>
    </row>
    <row r="3" spans="1:29">
      <c r="A3" s="37" t="s">
        <v>84</v>
      </c>
    </row>
    <row r="4" spans="1:29" ht="15" thickBot="1">
      <c r="A4" s="36"/>
    </row>
    <row r="5" spans="1:29" ht="15" thickBot="1">
      <c r="B5" s="22"/>
      <c r="M5" s="1" t="s">
        <v>457</v>
      </c>
      <c r="N5" s="123" t="s">
        <v>243</v>
      </c>
      <c r="O5" s="123" t="s">
        <v>244</v>
      </c>
      <c r="P5" s="123" t="s">
        <v>245</v>
      </c>
      <c r="Q5" s="123" t="s">
        <v>246</v>
      </c>
      <c r="R5" s="123" t="s">
        <v>247</v>
      </c>
      <c r="S5" s="123" t="s">
        <v>248</v>
      </c>
      <c r="T5" s="123" t="s">
        <v>249</v>
      </c>
      <c r="U5" s="123" t="s">
        <v>250</v>
      </c>
      <c r="V5" s="123" t="s">
        <v>251</v>
      </c>
      <c r="W5" s="123" t="s">
        <v>252</v>
      </c>
      <c r="X5" s="123" t="s">
        <v>253</v>
      </c>
      <c r="Y5" s="123" t="s">
        <v>254</v>
      </c>
      <c r="Z5" s="123" t="s">
        <v>255</v>
      </c>
      <c r="AA5" s="123" t="s">
        <v>256</v>
      </c>
      <c r="AB5" s="123" t="s">
        <v>257</v>
      </c>
      <c r="AC5" s="123" t="s">
        <v>258</v>
      </c>
    </row>
    <row r="6" spans="1:29" ht="15" thickBot="1">
      <c r="B6" s="23"/>
      <c r="M6" s="3" t="s">
        <v>148</v>
      </c>
      <c r="N6" s="94">
        <v>1800</v>
      </c>
      <c r="O6" s="94">
        <v>1800</v>
      </c>
      <c r="P6" s="94">
        <v>1800</v>
      </c>
      <c r="Q6" s="94">
        <v>1800</v>
      </c>
      <c r="R6" s="94">
        <v>1700</v>
      </c>
      <c r="S6" s="94">
        <v>1700</v>
      </c>
      <c r="T6" s="94">
        <v>2100</v>
      </c>
      <c r="U6" s="94">
        <v>2100</v>
      </c>
      <c r="V6" s="94">
        <v>2100</v>
      </c>
      <c r="W6" s="94">
        <v>2100</v>
      </c>
      <c r="X6" s="94">
        <v>2100</v>
      </c>
      <c r="Y6" s="94">
        <v>2100</v>
      </c>
      <c r="Z6" s="94">
        <v>2100</v>
      </c>
      <c r="AA6" s="94">
        <v>2100</v>
      </c>
      <c r="AB6" s="94">
        <v>2100</v>
      </c>
      <c r="AC6" s="94">
        <v>2100</v>
      </c>
    </row>
    <row r="7" spans="1:29" ht="15" thickBot="1">
      <c r="M7" s="3" t="s">
        <v>139</v>
      </c>
      <c r="N7" s="94">
        <v>1800</v>
      </c>
      <c r="O7" s="94">
        <v>1800</v>
      </c>
      <c r="P7" s="94">
        <v>1800</v>
      </c>
      <c r="Q7" s="94">
        <v>1800</v>
      </c>
      <c r="R7" s="94">
        <v>1700</v>
      </c>
      <c r="S7" s="94">
        <v>2100</v>
      </c>
      <c r="T7" s="94">
        <v>2100</v>
      </c>
      <c r="U7" s="94">
        <v>2100</v>
      </c>
      <c r="V7" s="94">
        <v>2100</v>
      </c>
      <c r="W7" s="94">
        <v>2100</v>
      </c>
      <c r="X7" s="94">
        <v>2100</v>
      </c>
      <c r="Y7" s="94">
        <v>2100</v>
      </c>
      <c r="Z7" s="94">
        <v>2100</v>
      </c>
      <c r="AA7" s="94">
        <v>2100</v>
      </c>
      <c r="AB7" s="94">
        <v>2100</v>
      </c>
      <c r="AC7" s="94">
        <v>2100</v>
      </c>
    </row>
    <row r="8" spans="1:29" ht="15" thickBot="1">
      <c r="M8" s="3" t="s">
        <v>149</v>
      </c>
      <c r="N8" s="94">
        <v>1800</v>
      </c>
      <c r="O8" s="94">
        <v>1800</v>
      </c>
      <c r="P8" s="94">
        <v>1800</v>
      </c>
      <c r="Q8" s="94">
        <v>1800</v>
      </c>
      <c r="R8" s="94">
        <v>1700</v>
      </c>
      <c r="S8" s="94">
        <v>2100</v>
      </c>
      <c r="T8" s="94">
        <v>2100</v>
      </c>
      <c r="U8" s="94">
        <v>2100</v>
      </c>
      <c r="V8" s="94">
        <v>2100</v>
      </c>
      <c r="W8" s="94">
        <v>2100</v>
      </c>
      <c r="X8" s="94">
        <v>2100</v>
      </c>
      <c r="Y8" s="94">
        <v>2100</v>
      </c>
      <c r="Z8" s="94">
        <v>2100</v>
      </c>
      <c r="AA8" s="94">
        <v>2100</v>
      </c>
      <c r="AB8" s="94">
        <v>2100</v>
      </c>
      <c r="AC8" s="94">
        <v>2100</v>
      </c>
    </row>
    <row r="9" spans="1:29" ht="15" thickBot="1">
      <c r="M9" s="3" t="s">
        <v>121</v>
      </c>
      <c r="N9" s="94">
        <v>1900</v>
      </c>
      <c r="O9" s="94">
        <v>1900</v>
      </c>
      <c r="P9" s="94">
        <v>1900</v>
      </c>
      <c r="Q9" s="94">
        <v>1900</v>
      </c>
      <c r="R9" s="94">
        <v>2100</v>
      </c>
      <c r="S9" s="94">
        <v>2100</v>
      </c>
      <c r="T9" s="94">
        <v>2100</v>
      </c>
      <c r="U9" s="94">
        <v>2100</v>
      </c>
      <c r="V9" s="94">
        <v>2100</v>
      </c>
      <c r="W9" s="94">
        <v>2100</v>
      </c>
      <c r="X9" s="94">
        <v>2100</v>
      </c>
      <c r="Y9" s="94">
        <v>2300</v>
      </c>
      <c r="Z9" s="94">
        <v>2300</v>
      </c>
      <c r="AA9" s="94">
        <v>2300</v>
      </c>
      <c r="AB9" s="94">
        <v>2300</v>
      </c>
      <c r="AC9" s="94">
        <v>2300</v>
      </c>
    </row>
    <row r="10" spans="1:29" ht="15" thickBot="1">
      <c r="M10" s="3" t="s">
        <v>170</v>
      </c>
      <c r="N10" s="94">
        <v>1800</v>
      </c>
      <c r="O10" s="94">
        <v>1800</v>
      </c>
      <c r="P10" s="94">
        <v>1800</v>
      </c>
      <c r="Q10" s="94">
        <v>1800</v>
      </c>
      <c r="R10" s="94">
        <v>1700</v>
      </c>
      <c r="S10" s="94">
        <v>1700</v>
      </c>
      <c r="T10" s="94">
        <v>2100</v>
      </c>
      <c r="U10" s="94">
        <v>2100</v>
      </c>
      <c r="V10" s="94">
        <v>2100</v>
      </c>
      <c r="W10" s="94">
        <v>2100</v>
      </c>
      <c r="X10" s="94">
        <v>2100</v>
      </c>
      <c r="Y10" s="94">
        <v>2100</v>
      </c>
      <c r="Z10" s="94">
        <v>2100</v>
      </c>
      <c r="AA10" s="94">
        <v>2100</v>
      </c>
      <c r="AB10" s="94">
        <v>2100</v>
      </c>
      <c r="AC10" s="94">
        <v>2100</v>
      </c>
    </row>
    <row r="13" spans="1:29">
      <c r="N13" s="62"/>
      <c r="O13" s="62"/>
      <c r="P13" s="62"/>
    </row>
    <row r="14" spans="1:29">
      <c r="N14" s="62"/>
      <c r="O14" s="62"/>
      <c r="P14" s="62"/>
      <c r="Q14" s="62"/>
      <c r="R14" s="62"/>
      <c r="S14" s="62"/>
      <c r="T14" s="62"/>
      <c r="U14" s="62"/>
      <c r="V14" s="62"/>
      <c r="W14" s="62"/>
      <c r="X14" s="62"/>
      <c r="Y14" s="62"/>
      <c r="Z14" s="62"/>
      <c r="AA14" s="62"/>
      <c r="AB14" s="62"/>
      <c r="AC14" s="62"/>
    </row>
    <row r="15" spans="1:29">
      <c r="N15" s="62"/>
      <c r="O15" s="62"/>
      <c r="P15" s="62"/>
      <c r="Q15" s="62"/>
      <c r="R15" s="62"/>
      <c r="S15" s="62"/>
      <c r="T15" s="62"/>
      <c r="U15" s="62"/>
      <c r="V15" s="62"/>
      <c r="W15" s="62"/>
      <c r="X15" s="62"/>
      <c r="Y15" s="62"/>
      <c r="Z15" s="62"/>
      <c r="AA15" s="62"/>
      <c r="AB15" s="62"/>
      <c r="AC15" s="62"/>
    </row>
    <row r="16" spans="1:29">
      <c r="N16" s="62"/>
      <c r="O16" s="62"/>
      <c r="P16" s="62"/>
      <c r="Q16" s="62"/>
      <c r="R16" s="62"/>
      <c r="S16" s="62"/>
      <c r="T16" s="62"/>
      <c r="U16" s="62"/>
      <c r="V16" s="62"/>
      <c r="W16" s="62"/>
      <c r="X16" s="62"/>
      <c r="Y16" s="62"/>
      <c r="Z16" s="62"/>
      <c r="AA16" s="62"/>
      <c r="AB16" s="62"/>
      <c r="AC16" s="62"/>
    </row>
    <row r="17" spans="1:29">
      <c r="N17" s="62"/>
      <c r="O17" s="62"/>
      <c r="P17" s="62"/>
      <c r="Q17" s="62"/>
      <c r="R17" s="62"/>
      <c r="S17" s="62"/>
      <c r="T17" s="62"/>
      <c r="U17" s="62"/>
      <c r="V17" s="62"/>
      <c r="W17" s="62"/>
      <c r="X17" s="62"/>
      <c r="Y17" s="62"/>
      <c r="Z17" s="62"/>
      <c r="AA17" s="62"/>
      <c r="AB17" s="62"/>
      <c r="AC17" s="62"/>
    </row>
    <row r="23" spans="1:29">
      <c r="A23" s="41"/>
      <c r="C23" s="41"/>
    </row>
    <row r="24" spans="1:29">
      <c r="A24" s="24"/>
    </row>
    <row r="34" spans="10:10">
      <c r="J34" s="20" t="s">
        <v>458</v>
      </c>
    </row>
  </sheetData>
  <hyperlinks>
    <hyperlink ref="A2" location="Contents!A1" display="Return to Contents Page" xr:uid="{292072AA-A640-42C6-AA83-5C522897D15B}"/>
    <hyperlink ref="A3" location="'A. Annex'!A1" display="Return to Chapter Contents" xr:uid="{1A05A023-9064-4340-B7F4-052628195E72}"/>
  </hyperlinks>
  <pageMargins left="0.7" right="0.7" top="0.75" bottom="0.75" header="0.3" footer="0.3"/>
  <pageSetup paperSize="9" orientation="portrait" horizontalDpi="90" verticalDpi="9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38BF-B0EC-40EE-8798-3C8CBA170791}">
  <sheetPr codeName="Sheet88"/>
  <dimension ref="A1:E16"/>
  <sheetViews>
    <sheetView zoomScale="85" zoomScaleNormal="85" workbookViewId="0">
      <selection activeCell="A3" sqref="A3"/>
    </sheetView>
  </sheetViews>
  <sheetFormatPr defaultColWidth="8.88671875" defaultRowHeight="14.4"/>
  <cols>
    <col min="1" max="1" width="26.6640625" style="20" customWidth="1"/>
    <col min="2" max="2" width="67.5546875" style="20" customWidth="1"/>
    <col min="3" max="4" width="9.88671875" style="20" bestFit="1" customWidth="1"/>
    <col min="5" max="5" width="101.6640625" style="20" customWidth="1"/>
    <col min="6" max="6" width="12" style="20" customWidth="1"/>
    <col min="7" max="16384" width="8.88671875" style="20"/>
  </cols>
  <sheetData>
    <row r="1" spans="1:5" s="40" customFormat="1" ht="21">
      <c r="A1" s="39" t="s">
        <v>459</v>
      </c>
    </row>
    <row r="2" spans="1:5">
      <c r="A2" s="37" t="s">
        <v>83</v>
      </c>
    </row>
    <row r="3" spans="1:5">
      <c r="A3" s="37" t="s">
        <v>84</v>
      </c>
    </row>
    <row r="4" spans="1:5" ht="15" thickBot="1">
      <c r="A4" s="37"/>
    </row>
    <row r="5" spans="1:5" ht="15" thickBot="1">
      <c r="B5" s="184" t="s">
        <v>460</v>
      </c>
      <c r="C5" s="5" t="s">
        <v>85</v>
      </c>
      <c r="D5" s="5" t="s">
        <v>86</v>
      </c>
      <c r="E5" s="2" t="s">
        <v>461</v>
      </c>
    </row>
    <row r="6" spans="1:5" ht="75" customHeight="1" thickBot="1">
      <c r="B6" s="248" t="s">
        <v>278</v>
      </c>
      <c r="C6" s="256">
        <v>3</v>
      </c>
      <c r="D6" s="256">
        <v>3.9</v>
      </c>
      <c r="E6" s="358" t="s">
        <v>462</v>
      </c>
    </row>
    <row r="7" spans="1:5" ht="45.75" customHeight="1" thickBot="1">
      <c r="B7" s="251" t="s">
        <v>216</v>
      </c>
      <c r="C7" s="257">
        <v>1.8</v>
      </c>
      <c r="D7" s="256">
        <v>0</v>
      </c>
      <c r="E7" s="358" t="s">
        <v>463</v>
      </c>
    </row>
    <row r="8" spans="1:5" ht="63.75" customHeight="1" thickBot="1">
      <c r="B8" s="252" t="s">
        <v>279</v>
      </c>
      <c r="C8" s="258">
        <v>0.7</v>
      </c>
      <c r="D8" s="256">
        <v>1.8</v>
      </c>
      <c r="E8" s="358" t="s">
        <v>464</v>
      </c>
    </row>
    <row r="9" spans="1:5" ht="46.5" customHeight="1" thickBot="1">
      <c r="B9" s="251" t="s">
        <v>280</v>
      </c>
      <c r="C9" s="257">
        <v>0.3</v>
      </c>
      <c r="D9" s="256">
        <v>0.3</v>
      </c>
      <c r="E9" s="358" t="s">
        <v>465</v>
      </c>
    </row>
    <row r="10" spans="1:5" ht="102" customHeight="1" thickBot="1">
      <c r="B10" s="252" t="s">
        <v>281</v>
      </c>
      <c r="C10" s="258">
        <v>3</v>
      </c>
      <c r="D10" s="256">
        <v>3.3</v>
      </c>
      <c r="E10" s="358" t="s">
        <v>466</v>
      </c>
    </row>
    <row r="11" spans="1:5" ht="51.75" customHeight="1" thickBot="1">
      <c r="B11" s="252" t="s">
        <v>282</v>
      </c>
      <c r="C11" s="258">
        <v>8.8000000000000007</v>
      </c>
      <c r="D11" s="256">
        <v>9.3000000000000007</v>
      </c>
      <c r="E11" s="358"/>
    </row>
    <row r="12" spans="1:5" ht="76.5" customHeight="1" thickBot="1">
      <c r="B12" s="252" t="s">
        <v>467</v>
      </c>
      <c r="C12" s="258">
        <v>-1.7</v>
      </c>
      <c r="D12" s="256">
        <v>-2.1</v>
      </c>
      <c r="E12" s="358" t="s">
        <v>468</v>
      </c>
    </row>
    <row r="13" spans="1:5" ht="76.5" customHeight="1" thickBot="1">
      <c r="B13" s="253" t="s">
        <v>469</v>
      </c>
      <c r="C13" s="283" t="s">
        <v>470</v>
      </c>
      <c r="D13" s="283" t="s">
        <v>470</v>
      </c>
      <c r="E13" s="255" t="s">
        <v>471</v>
      </c>
    </row>
    <row r="14" spans="1:5" ht="22.5" customHeight="1" thickBot="1">
      <c r="A14" s="285"/>
      <c r="B14" s="284" t="s">
        <v>472</v>
      </c>
      <c r="C14" s="286" t="s">
        <v>473</v>
      </c>
      <c r="D14" s="287" t="s">
        <v>474</v>
      </c>
      <c r="E14" s="357" t="s">
        <v>475</v>
      </c>
    </row>
    <row r="15" spans="1:5">
      <c r="B15" s="282"/>
      <c r="C15" s="21"/>
      <c r="D15" s="21"/>
    </row>
    <row r="16" spans="1:5">
      <c r="B16" s="282" t="s">
        <v>476</v>
      </c>
    </row>
  </sheetData>
  <hyperlinks>
    <hyperlink ref="A2" location="Contents!A1" display="Return to Contents Page" xr:uid="{9E571F8D-4F35-4241-837C-9A795BE0100D}"/>
    <hyperlink ref="A3" location="'A. Annex'!A1" display="Return to Chapter Contents" xr:uid="{1C7CE883-BE00-4E8C-BCF1-915ADC1BDE5B}"/>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026C-6183-4311-BC14-015BD03E8239}">
  <sheetPr codeName="Sheet91"/>
  <dimension ref="A1:E13"/>
  <sheetViews>
    <sheetView zoomScale="85" zoomScaleNormal="85" workbookViewId="0">
      <selection activeCell="A3" sqref="A3"/>
    </sheetView>
  </sheetViews>
  <sheetFormatPr defaultColWidth="8.88671875" defaultRowHeight="14.4"/>
  <cols>
    <col min="1" max="1" width="26.6640625" style="20" customWidth="1"/>
    <col min="2" max="2" width="18.33203125" style="20" customWidth="1"/>
    <col min="3" max="4" width="9.88671875" style="20" bestFit="1" customWidth="1"/>
    <col min="5" max="5" width="67.6640625" style="20" customWidth="1"/>
    <col min="6" max="6" width="12" style="20" customWidth="1"/>
    <col min="7" max="16384" width="8.88671875" style="20"/>
  </cols>
  <sheetData>
    <row r="1" spans="1:5" s="40" customFormat="1" ht="21">
      <c r="A1" s="39" t="s">
        <v>73</v>
      </c>
    </row>
    <row r="2" spans="1:5">
      <c r="A2" s="37" t="s">
        <v>83</v>
      </c>
    </row>
    <row r="3" spans="1:5">
      <c r="A3" s="37" t="s">
        <v>84</v>
      </c>
    </row>
    <row r="4" spans="1:5" ht="15" thickBot="1">
      <c r="A4" s="37"/>
    </row>
    <row r="5" spans="1:5" ht="15" thickBot="1">
      <c r="B5" s="184" t="s">
        <v>477</v>
      </c>
      <c r="C5" s="5" t="s">
        <v>85</v>
      </c>
      <c r="D5" s="5" t="s">
        <v>86</v>
      </c>
      <c r="E5" s="2" t="s">
        <v>461</v>
      </c>
    </row>
    <row r="6" spans="1:5" ht="15" thickBot="1">
      <c r="B6" s="252" t="s">
        <v>278</v>
      </c>
      <c r="C6" s="249">
        <v>1</v>
      </c>
      <c r="D6" s="249">
        <v>1</v>
      </c>
      <c r="E6" s="358" t="s">
        <v>478</v>
      </c>
    </row>
    <row r="7" spans="1:5" ht="15" thickBot="1">
      <c r="B7" s="252" t="s">
        <v>216</v>
      </c>
      <c r="C7" s="249">
        <v>0</v>
      </c>
      <c r="D7" s="249">
        <v>0</v>
      </c>
      <c r="E7" s="358" t="s">
        <v>479</v>
      </c>
    </row>
    <row r="8" spans="1:5" ht="57" customHeight="1" thickBot="1">
      <c r="B8" s="252" t="s">
        <v>300</v>
      </c>
      <c r="C8" s="249">
        <v>1.5</v>
      </c>
      <c r="D8" s="249">
        <v>1.5</v>
      </c>
      <c r="E8" s="358" t="s">
        <v>480</v>
      </c>
    </row>
    <row r="9" spans="1:5" ht="24.75" customHeight="1" thickBot="1">
      <c r="B9" s="252" t="s">
        <v>280</v>
      </c>
      <c r="C9" s="249">
        <v>0.3</v>
      </c>
      <c r="D9" s="249">
        <v>0.3</v>
      </c>
      <c r="E9" s="358" t="s">
        <v>481</v>
      </c>
    </row>
    <row r="10" spans="1:5" ht="34.799999999999997" thickBot="1">
      <c r="B10" s="252" t="s">
        <v>281</v>
      </c>
      <c r="C10" s="249">
        <v>2</v>
      </c>
      <c r="D10" s="249">
        <v>3.1</v>
      </c>
      <c r="E10" s="358" t="s">
        <v>482</v>
      </c>
    </row>
    <row r="11" spans="1:5" ht="31.5" customHeight="1" thickBot="1">
      <c r="B11" s="252" t="s">
        <v>483</v>
      </c>
      <c r="C11" s="249">
        <v>4.8</v>
      </c>
      <c r="D11" s="249">
        <v>5.9</v>
      </c>
      <c r="E11" s="250"/>
    </row>
    <row r="12" spans="1:5" ht="46.2" thickBot="1">
      <c r="B12" s="252" t="s">
        <v>467</v>
      </c>
      <c r="C12" s="249">
        <v>-1.3</v>
      </c>
      <c r="D12" s="249">
        <v>-1.4</v>
      </c>
      <c r="E12" s="250" t="s">
        <v>484</v>
      </c>
    </row>
    <row r="13" spans="1:5" ht="23.4" thickBot="1">
      <c r="B13" s="259" t="s">
        <v>469</v>
      </c>
      <c r="C13" s="254" t="s">
        <v>485</v>
      </c>
      <c r="D13" s="254" t="s">
        <v>486</v>
      </c>
      <c r="E13" s="260"/>
    </row>
  </sheetData>
  <hyperlinks>
    <hyperlink ref="A2" location="Contents!A1" display="Return to Contents Page" xr:uid="{05BE755D-F399-4D00-A8F8-43190595FF93}"/>
    <hyperlink ref="A3" location="'A. Annex'!A1" display="Return to Chapter Contents" xr:uid="{D4FEC3BF-30D8-439E-BFC6-143AA5BEBD29}"/>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20C9-2052-4A02-808B-CF7EA1B17C81}">
  <sheetPr codeName="Sheet38"/>
  <dimension ref="A1:O24"/>
  <sheetViews>
    <sheetView zoomScale="110" zoomScaleNormal="110" workbookViewId="0">
      <selection activeCell="A3" sqref="A3"/>
    </sheetView>
  </sheetViews>
  <sheetFormatPr defaultColWidth="8.88671875" defaultRowHeight="14.4"/>
  <cols>
    <col min="1" max="1" width="26.6640625" style="20" customWidth="1"/>
    <col min="2" max="12" width="8.88671875" style="20"/>
    <col min="13" max="13" width="26.109375" style="20" bestFit="1" customWidth="1"/>
    <col min="14" max="15" width="12.6640625" style="20" bestFit="1" customWidth="1"/>
    <col min="16" max="16384" width="8.88671875" style="20"/>
  </cols>
  <sheetData>
    <row r="1" spans="1:15" s="40" customFormat="1" ht="21">
      <c r="A1" s="39" t="s">
        <v>75</v>
      </c>
    </row>
    <row r="2" spans="1:15">
      <c r="A2" s="37" t="s">
        <v>83</v>
      </c>
    </row>
    <row r="3" spans="1:15">
      <c r="A3" s="37" t="s">
        <v>84</v>
      </c>
    </row>
    <row r="4" spans="1:15" ht="15" thickBot="1">
      <c r="A4" s="36"/>
    </row>
    <row r="5" spans="1:15" ht="15" thickBot="1">
      <c r="A5" s="36"/>
      <c r="M5" s="451" t="s">
        <v>487</v>
      </c>
      <c r="N5" s="453" t="s">
        <v>488</v>
      </c>
      <c r="O5" s="454"/>
    </row>
    <row r="6" spans="1:15" ht="24.6" thickBot="1">
      <c r="B6" s="22"/>
      <c r="M6" s="452"/>
      <c r="N6" s="2" t="s">
        <v>223</v>
      </c>
      <c r="O6" s="2" t="s">
        <v>224</v>
      </c>
    </row>
    <row r="7" spans="1:15" ht="15" thickBot="1">
      <c r="B7" s="23"/>
      <c r="M7" s="163">
        <v>0.5</v>
      </c>
      <c r="N7" s="164">
        <v>371</v>
      </c>
      <c r="O7" s="166">
        <v>310.62</v>
      </c>
    </row>
    <row r="8" spans="1:15" ht="15" thickBot="1">
      <c r="M8" s="163">
        <v>1</v>
      </c>
      <c r="N8" s="164">
        <v>1765</v>
      </c>
      <c r="O8" s="166">
        <v>3656.1256100000001</v>
      </c>
    </row>
    <row r="9" spans="1:15" ht="15" thickBot="1">
      <c r="M9" s="163">
        <v>1.5</v>
      </c>
      <c r="N9" s="164">
        <v>251</v>
      </c>
      <c r="O9" s="166">
        <v>669.17500000000007</v>
      </c>
    </row>
    <row r="10" spans="1:15" ht="15" thickBot="1">
      <c r="M10" s="163">
        <v>2</v>
      </c>
      <c r="N10" s="164">
        <v>463</v>
      </c>
      <c r="O10" s="166">
        <v>2181.9739999999997</v>
      </c>
    </row>
    <row r="11" spans="1:15" ht="15" thickBot="1">
      <c r="M11" s="163">
        <v>3</v>
      </c>
      <c r="N11" s="164">
        <v>5</v>
      </c>
      <c r="O11" s="166">
        <v>5</v>
      </c>
    </row>
    <row r="12" spans="1:15" ht="15" thickBot="1">
      <c r="M12" s="163">
        <v>4</v>
      </c>
      <c r="N12" s="164">
        <v>14</v>
      </c>
      <c r="O12" s="166">
        <v>25.794</v>
      </c>
    </row>
    <row r="13" spans="1:15" ht="15" thickBot="1">
      <c r="M13" s="163">
        <v>6</v>
      </c>
      <c r="N13" s="164">
        <v>2005</v>
      </c>
      <c r="O13" s="166">
        <v>2005</v>
      </c>
    </row>
    <row r="14" spans="1:15" ht="15" thickBot="1">
      <c r="M14" s="163" t="s">
        <v>489</v>
      </c>
      <c r="N14" s="164">
        <v>740</v>
      </c>
      <c r="O14" s="166">
        <v>740</v>
      </c>
    </row>
    <row r="15" spans="1:15" ht="15" thickBot="1">
      <c r="M15" s="163" t="s">
        <v>284</v>
      </c>
      <c r="N15" s="165">
        <f>SUM(N7:N14)</f>
        <v>5614</v>
      </c>
      <c r="O15" s="165">
        <v>9593.6886099999992</v>
      </c>
    </row>
    <row r="24" spans="1:1">
      <c r="A24" s="24"/>
    </row>
  </sheetData>
  <mergeCells count="2">
    <mergeCell ref="M5:M6"/>
    <mergeCell ref="N5:O5"/>
  </mergeCells>
  <hyperlinks>
    <hyperlink ref="A2" location="Contents!A1" display="Return to Contents Page" xr:uid="{ED76138D-AB81-4F85-800D-1F56ADF10255}"/>
    <hyperlink ref="A3" location="'A. Annex'!A1" display="Return to Chapter Contents" xr:uid="{1D08B716-C716-41DF-B7E6-E9BA394790E5}"/>
  </hyperlinks>
  <pageMargins left="0.7" right="0.7" top="0.75" bottom="0.75" header="0.3" footer="0.3"/>
  <pageSetup paperSize="9" orientation="portrait" horizontalDpi="90" verticalDpi="9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A23DD-B0A6-4979-A5CE-3FB397164404}">
  <sheetPr codeName="Sheet39"/>
  <dimension ref="A1:O24"/>
  <sheetViews>
    <sheetView zoomScale="85" zoomScaleNormal="85" workbookViewId="0">
      <selection activeCell="A3" sqref="A3"/>
    </sheetView>
  </sheetViews>
  <sheetFormatPr defaultColWidth="8.88671875" defaultRowHeight="14.4"/>
  <cols>
    <col min="1" max="1" width="26.6640625" style="20" customWidth="1"/>
    <col min="2" max="12" width="8.88671875" style="20"/>
    <col min="13" max="13" width="22.5546875" style="20" bestFit="1" customWidth="1"/>
    <col min="14" max="15" width="11.6640625" style="20" customWidth="1"/>
    <col min="16" max="16384" width="8.88671875" style="20"/>
  </cols>
  <sheetData>
    <row r="1" spans="1:15" s="40" customFormat="1" ht="21">
      <c r="A1" s="39" t="s">
        <v>76</v>
      </c>
    </row>
    <row r="2" spans="1:15">
      <c r="A2" s="37" t="s">
        <v>83</v>
      </c>
    </row>
    <row r="3" spans="1:15">
      <c r="A3" s="37" t="s">
        <v>84</v>
      </c>
    </row>
    <row r="4" spans="1:15" ht="15" thickBot="1">
      <c r="A4" s="37"/>
    </row>
    <row r="5" spans="1:15" ht="15" thickBot="1">
      <c r="A5" s="36"/>
      <c r="M5" s="451" t="s">
        <v>487</v>
      </c>
      <c r="N5" s="453" t="s">
        <v>488</v>
      </c>
      <c r="O5" s="454"/>
    </row>
    <row r="6" spans="1:15" ht="34.5" customHeight="1" thickBot="1">
      <c r="B6" s="22"/>
      <c r="M6" s="452"/>
      <c r="N6" s="2" t="s">
        <v>226</v>
      </c>
      <c r="O6" s="2" t="s">
        <v>227</v>
      </c>
    </row>
    <row r="7" spans="1:15" ht="15" thickBot="1">
      <c r="B7" s="23"/>
      <c r="M7" s="163">
        <v>0.5</v>
      </c>
      <c r="N7" s="164">
        <v>371</v>
      </c>
      <c r="O7" s="166">
        <v>310.62</v>
      </c>
    </row>
    <row r="8" spans="1:15" ht="15" thickBot="1">
      <c r="M8" s="163">
        <v>1</v>
      </c>
      <c r="N8" s="164">
        <v>2796</v>
      </c>
      <c r="O8" s="166">
        <v>4276.5055300000013</v>
      </c>
    </row>
    <row r="9" spans="1:15" ht="15" thickBot="1">
      <c r="M9" s="163">
        <v>1.5</v>
      </c>
      <c r="N9" s="164">
        <v>661</v>
      </c>
      <c r="O9" s="166">
        <v>1303.4749999999999</v>
      </c>
    </row>
    <row r="10" spans="1:15" ht="15" thickBot="1">
      <c r="M10" s="163">
        <v>2</v>
      </c>
      <c r="N10" s="164">
        <v>1922</v>
      </c>
      <c r="O10" s="166">
        <v>6975.3190000000004</v>
      </c>
    </row>
    <row r="11" spans="1:15" ht="15" thickBot="1">
      <c r="M11" s="163">
        <v>3</v>
      </c>
      <c r="N11" s="164">
        <v>5</v>
      </c>
      <c r="O11" s="166">
        <v>5</v>
      </c>
    </row>
    <row r="12" spans="1:15" ht="15" thickBot="1">
      <c r="M12" s="163">
        <v>4</v>
      </c>
      <c r="N12" s="164">
        <v>14</v>
      </c>
      <c r="O12" s="166">
        <v>25.794</v>
      </c>
    </row>
    <row r="13" spans="1:15" ht="15" thickBot="1">
      <c r="M13" s="163">
        <v>6</v>
      </c>
      <c r="N13" s="164">
        <v>2055</v>
      </c>
      <c r="O13" s="166">
        <v>2054.9</v>
      </c>
    </row>
    <row r="14" spans="1:15" ht="15" thickBot="1">
      <c r="M14" s="163" t="s">
        <v>489</v>
      </c>
      <c r="N14" s="164">
        <v>740</v>
      </c>
      <c r="O14" s="166">
        <v>740</v>
      </c>
    </row>
    <row r="15" spans="1:15" ht="15" thickBot="1">
      <c r="M15" s="163" t="s">
        <v>284</v>
      </c>
      <c r="N15" s="165">
        <f>SUM(N7:N14)</f>
        <v>8564</v>
      </c>
      <c r="O15" s="165">
        <v>15691.613530000002</v>
      </c>
    </row>
    <row r="24" spans="1:1">
      <c r="A24" s="24"/>
    </row>
  </sheetData>
  <mergeCells count="2">
    <mergeCell ref="M5:M6"/>
    <mergeCell ref="N5:O5"/>
  </mergeCells>
  <hyperlinks>
    <hyperlink ref="A2" location="Contents!A1" display="Return to Contents Page" xr:uid="{C3EC0B12-1E69-4116-B98B-D8C5D5FD7833}"/>
    <hyperlink ref="A3" location="'A. Annex'!A1" display="Return to Chapter Contents" xr:uid="{CF32A3B3-F5D7-4E8D-B307-2ADDDA99A5CB}"/>
  </hyperlinks>
  <pageMargins left="0.7" right="0.7" top="0.75" bottom="0.75" header="0.3" footer="0.3"/>
  <pageSetup paperSize="9" orientation="portrait" horizontalDpi="90" verticalDpi="9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D8176-9EA4-4B4F-8157-A254C616B5C1}">
  <sheetPr codeName="Sheet36"/>
  <dimension ref="A1:BI23"/>
  <sheetViews>
    <sheetView zoomScale="85" zoomScaleNormal="85" workbookViewId="0">
      <selection activeCell="C47" sqref="C47"/>
    </sheetView>
  </sheetViews>
  <sheetFormatPr defaultColWidth="8.88671875" defaultRowHeight="14.4"/>
  <cols>
    <col min="1" max="1" width="26.6640625" style="20" customWidth="1"/>
    <col min="2" max="12" width="8.88671875" style="20"/>
    <col min="13" max="13" width="31.5546875" style="20" customWidth="1"/>
    <col min="14" max="16384" width="8.88671875" style="20"/>
  </cols>
  <sheetData>
    <row r="1" spans="1:61" s="40" customFormat="1" ht="21">
      <c r="A1" s="39" t="s">
        <v>77</v>
      </c>
    </row>
    <row r="2" spans="1:61">
      <c r="A2" s="37" t="s">
        <v>83</v>
      </c>
    </row>
    <row r="3" spans="1:61">
      <c r="A3" s="37" t="s">
        <v>84</v>
      </c>
    </row>
    <row r="4" spans="1:61" ht="15" thickBot="1">
      <c r="A4" s="36"/>
    </row>
    <row r="5" spans="1:61" ht="15" thickBot="1">
      <c r="B5" s="22"/>
      <c r="M5" s="1" t="s">
        <v>490</v>
      </c>
      <c r="N5" s="123">
        <v>0.5</v>
      </c>
      <c r="O5" s="123">
        <v>1</v>
      </c>
      <c r="P5" s="123">
        <v>1.5</v>
      </c>
      <c r="Q5" s="123">
        <v>2</v>
      </c>
      <c r="R5" s="123">
        <v>2.5</v>
      </c>
      <c r="S5" s="123">
        <v>3</v>
      </c>
      <c r="T5" s="123">
        <v>3.5</v>
      </c>
      <c r="U5" s="123">
        <v>4</v>
      </c>
      <c r="V5" s="123">
        <v>4.5</v>
      </c>
      <c r="W5" s="123">
        <v>5</v>
      </c>
      <c r="X5" s="123">
        <v>5.5</v>
      </c>
      <c r="Y5" s="123">
        <v>6</v>
      </c>
      <c r="Z5" s="123">
        <v>6.5</v>
      </c>
      <c r="AA5" s="123">
        <v>7</v>
      </c>
      <c r="AB5" s="123">
        <v>7.5</v>
      </c>
      <c r="AC5" s="123">
        <v>8</v>
      </c>
      <c r="AD5" s="123">
        <v>8.5</v>
      </c>
      <c r="AE5" s="123">
        <v>9</v>
      </c>
      <c r="AF5" s="123">
        <v>9.5</v>
      </c>
      <c r="AG5" s="123">
        <v>10</v>
      </c>
      <c r="AH5" s="123">
        <v>10.5</v>
      </c>
      <c r="AI5" s="123">
        <v>11</v>
      </c>
      <c r="AJ5" s="123">
        <v>11.5</v>
      </c>
      <c r="AK5" s="123">
        <v>12</v>
      </c>
      <c r="AL5" s="123">
        <v>12.5</v>
      </c>
      <c r="AM5" s="123">
        <v>13</v>
      </c>
      <c r="AN5" s="123">
        <v>13.5</v>
      </c>
      <c r="AO5" s="123">
        <v>14</v>
      </c>
      <c r="AP5" s="123">
        <v>14.5</v>
      </c>
      <c r="AQ5" s="123">
        <v>15</v>
      </c>
      <c r="AR5" s="123">
        <v>15.5</v>
      </c>
      <c r="AS5" s="123">
        <v>16</v>
      </c>
      <c r="AT5" s="123">
        <v>16.5</v>
      </c>
      <c r="AU5" s="123">
        <v>17</v>
      </c>
      <c r="AV5" s="123">
        <v>17.5</v>
      </c>
      <c r="AW5" s="123">
        <v>18</v>
      </c>
      <c r="AX5" s="123">
        <v>18.5</v>
      </c>
      <c r="AY5" s="123">
        <v>19</v>
      </c>
      <c r="AZ5" s="123">
        <v>19.5</v>
      </c>
      <c r="BA5" s="123">
        <v>20</v>
      </c>
      <c r="BB5" s="123">
        <v>20.5</v>
      </c>
      <c r="BC5" s="123">
        <v>21</v>
      </c>
      <c r="BD5" s="123">
        <v>21.5</v>
      </c>
      <c r="BE5" s="123">
        <v>22</v>
      </c>
      <c r="BF5" s="123">
        <v>22.5</v>
      </c>
      <c r="BG5" s="123">
        <v>23</v>
      </c>
      <c r="BH5" s="123">
        <v>23.5</v>
      </c>
      <c r="BI5" s="123">
        <v>24</v>
      </c>
    </row>
    <row r="6" spans="1:61" ht="15" thickBot="1">
      <c r="B6" s="23"/>
      <c r="M6" s="3" t="s">
        <v>491</v>
      </c>
      <c r="N6" s="162">
        <v>4.1875000000000002E-2</v>
      </c>
      <c r="O6" s="162">
        <v>0.104375</v>
      </c>
      <c r="P6" s="162">
        <v>0.12937499999999999</v>
      </c>
      <c r="Q6" s="162">
        <v>0.140625</v>
      </c>
      <c r="R6" s="162">
        <v>0.105625</v>
      </c>
      <c r="S6" s="162">
        <v>9.7500000000000003E-2</v>
      </c>
      <c r="T6" s="162">
        <v>7.1249999999999994E-2</v>
      </c>
      <c r="U6" s="162">
        <v>6.7500000000000004E-2</v>
      </c>
      <c r="V6" s="162">
        <v>4.4374999999999998E-2</v>
      </c>
      <c r="W6" s="162">
        <v>3.5000000000000003E-2</v>
      </c>
      <c r="X6" s="162">
        <v>2.375E-2</v>
      </c>
      <c r="Y6" s="162">
        <v>1.8749999999999999E-2</v>
      </c>
      <c r="Z6" s="162">
        <v>7.4999999999999997E-3</v>
      </c>
      <c r="AA6" s="162">
        <v>5.6249999999999998E-3</v>
      </c>
      <c r="AB6" s="162">
        <v>1.125E-2</v>
      </c>
      <c r="AC6" s="162">
        <v>7.4999999999999997E-3</v>
      </c>
      <c r="AD6" s="162">
        <v>3.1250000000000002E-3</v>
      </c>
      <c r="AE6" s="162">
        <v>8.7500000000000008E-3</v>
      </c>
      <c r="AF6" s="162">
        <v>6.875E-3</v>
      </c>
      <c r="AG6" s="162">
        <v>1.0625000000000001E-2</v>
      </c>
      <c r="AH6" s="162">
        <v>5.0000000000000001E-3</v>
      </c>
      <c r="AI6" s="162">
        <v>5.6249999999999998E-3</v>
      </c>
      <c r="AJ6" s="162">
        <v>3.7499999999999999E-3</v>
      </c>
      <c r="AK6" s="162">
        <v>6.2500000000000001E-4</v>
      </c>
      <c r="AL6" s="162">
        <v>2.5000000000000001E-3</v>
      </c>
      <c r="AM6" s="162">
        <v>0</v>
      </c>
      <c r="AN6" s="162">
        <v>0</v>
      </c>
      <c r="AO6" s="162">
        <v>0</v>
      </c>
      <c r="AP6" s="162">
        <v>0</v>
      </c>
      <c r="AQ6" s="162">
        <v>0</v>
      </c>
      <c r="AR6" s="162">
        <v>0</v>
      </c>
      <c r="AS6" s="162">
        <v>0</v>
      </c>
      <c r="AT6" s="162">
        <v>0</v>
      </c>
      <c r="AU6" s="162">
        <v>0</v>
      </c>
      <c r="AV6" s="162">
        <v>0</v>
      </c>
      <c r="AW6" s="162">
        <v>0</v>
      </c>
      <c r="AX6" s="162">
        <v>0</v>
      </c>
      <c r="AY6" s="162">
        <v>0</v>
      </c>
      <c r="AZ6" s="162">
        <v>0</v>
      </c>
      <c r="BA6" s="162">
        <v>0</v>
      </c>
      <c r="BB6" s="162">
        <v>0</v>
      </c>
      <c r="BC6" s="162">
        <v>0</v>
      </c>
      <c r="BD6" s="162">
        <v>0</v>
      </c>
      <c r="BE6" s="162">
        <v>0</v>
      </c>
      <c r="BF6" s="162">
        <v>0</v>
      </c>
      <c r="BG6" s="162">
        <v>0</v>
      </c>
      <c r="BH6" s="162">
        <v>0</v>
      </c>
      <c r="BI6" s="162">
        <v>0</v>
      </c>
    </row>
    <row r="7" spans="1:61" ht="15" thickBot="1">
      <c r="M7" s="3" t="s">
        <v>492</v>
      </c>
      <c r="N7" s="161">
        <v>4.3676662320730121E-2</v>
      </c>
      <c r="O7" s="161">
        <v>0.10886571056062581</v>
      </c>
      <c r="P7" s="161">
        <v>0.13494132985658408</v>
      </c>
      <c r="Q7" s="161">
        <v>0.14667535853976532</v>
      </c>
      <c r="R7" s="161">
        <v>0.11016949152542373</v>
      </c>
      <c r="S7" s="161">
        <v>0.10169491525423729</v>
      </c>
      <c r="T7" s="161">
        <v>7.4315514993481088E-2</v>
      </c>
      <c r="U7" s="161">
        <v>7.0404172099087364E-2</v>
      </c>
      <c r="V7" s="161">
        <v>4.6284224250325946E-2</v>
      </c>
      <c r="W7" s="161">
        <v>3.6505867014341595E-2</v>
      </c>
      <c r="X7" s="161">
        <v>2.4771838331160364E-2</v>
      </c>
      <c r="Y7" s="161">
        <v>1.955671447196871E-2</v>
      </c>
      <c r="Z7" s="161">
        <v>7.8226857887874843E-3</v>
      </c>
      <c r="AA7" s="161">
        <v>5.8670143415906128E-3</v>
      </c>
      <c r="AB7" s="161">
        <v>1.1734028683181226E-2</v>
      </c>
      <c r="AC7" s="161">
        <v>7.8226857887874843E-3</v>
      </c>
      <c r="AD7" s="161">
        <v>3.259452411994785E-3</v>
      </c>
      <c r="AE7" s="161">
        <v>9.1264667535853987E-3</v>
      </c>
      <c r="AF7" s="161">
        <v>7.1707953063885272E-3</v>
      </c>
      <c r="AG7" s="161">
        <v>1.1082138200782269E-2</v>
      </c>
      <c r="AH7" s="161">
        <v>5.2151238591916557E-3</v>
      </c>
      <c r="AI7" s="161">
        <v>5.8670143415906128E-3</v>
      </c>
      <c r="AJ7" s="161">
        <v>3.9113428943937422E-3</v>
      </c>
      <c r="AK7" s="161">
        <v>6.5189048239895696E-4</v>
      </c>
      <c r="AL7" s="161">
        <v>2.6075619295958278E-3</v>
      </c>
      <c r="AM7" s="161">
        <v>0</v>
      </c>
      <c r="AN7" s="161">
        <v>0</v>
      </c>
      <c r="AO7" s="161">
        <v>0</v>
      </c>
      <c r="AP7" s="161">
        <v>0</v>
      </c>
      <c r="AQ7" s="161">
        <v>0</v>
      </c>
      <c r="AR7" s="161">
        <v>0</v>
      </c>
      <c r="AS7" s="161">
        <v>0</v>
      </c>
      <c r="AT7" s="161">
        <v>0</v>
      </c>
      <c r="AU7" s="161">
        <v>0</v>
      </c>
      <c r="AV7" s="161">
        <v>0</v>
      </c>
      <c r="AW7" s="161">
        <v>0</v>
      </c>
      <c r="AX7" s="161">
        <v>0</v>
      </c>
      <c r="AY7" s="161">
        <v>0</v>
      </c>
      <c r="AZ7" s="161">
        <v>0</v>
      </c>
      <c r="BA7" s="161">
        <v>0</v>
      </c>
      <c r="BB7" s="161">
        <v>0</v>
      </c>
      <c r="BC7" s="161">
        <v>0</v>
      </c>
      <c r="BD7" s="161">
        <v>0</v>
      </c>
      <c r="BE7" s="161">
        <v>0</v>
      </c>
      <c r="BF7" s="161">
        <v>0</v>
      </c>
      <c r="BG7" s="161">
        <v>0</v>
      </c>
      <c r="BH7" s="161">
        <v>0</v>
      </c>
      <c r="BI7" s="161">
        <v>0</v>
      </c>
    </row>
    <row r="8" spans="1:61" ht="15" thickBot="1">
      <c r="M8" s="54"/>
      <c r="N8" s="54"/>
    </row>
    <row r="9" spans="1:61" ht="15" thickBot="1">
      <c r="L9" s="55"/>
      <c r="M9" s="193" t="s">
        <v>493</v>
      </c>
      <c r="N9" s="199">
        <f>SUMPRODUCT(N5:BI5,N6:BI6)</f>
        <v>3</v>
      </c>
      <c r="O9" s="53"/>
    </row>
    <row r="10" spans="1:61" ht="15" thickBot="1">
      <c r="L10" s="55"/>
      <c r="M10" s="195" t="s">
        <v>494</v>
      </c>
      <c r="N10" s="196">
        <f>SUMPRODUCT(N7:BI7,N5:BI5)</f>
        <v>3.1290743155149934</v>
      </c>
      <c r="O10" s="53"/>
    </row>
    <row r="11" spans="1:61" ht="15" thickBot="1">
      <c r="L11" s="55"/>
      <c r="M11" s="197" t="s">
        <v>495</v>
      </c>
      <c r="N11" s="198">
        <f>SUM(N6:BI6)</f>
        <v>0.95874999999999999</v>
      </c>
      <c r="O11" s="53"/>
    </row>
    <row r="12" spans="1:61">
      <c r="M12" s="21"/>
      <c r="N12" s="21"/>
    </row>
    <row r="15" spans="1:61">
      <c r="N15" s="62"/>
      <c r="O15" s="62"/>
      <c r="P15" s="62"/>
      <c r="Q15" s="62"/>
      <c r="R15" s="62"/>
      <c r="S15" s="62"/>
      <c r="T15" s="62"/>
      <c r="U15" s="62"/>
      <c r="V15" s="62"/>
      <c r="W15" s="62"/>
      <c r="X15" s="62"/>
      <c r="Y15" s="62"/>
      <c r="Z15" s="62"/>
      <c r="AA15" s="62"/>
      <c r="AB15" s="62"/>
    </row>
    <row r="16" spans="1:61">
      <c r="N16" s="62"/>
      <c r="O16" s="62"/>
      <c r="P16" s="62"/>
      <c r="Q16" s="62"/>
      <c r="R16" s="62"/>
      <c r="S16" s="62"/>
      <c r="T16" s="62"/>
      <c r="U16" s="62"/>
      <c r="V16" s="62"/>
      <c r="W16" s="62"/>
      <c r="X16" s="62"/>
      <c r="Y16" s="62"/>
      <c r="Z16" s="62"/>
      <c r="AA16" s="62"/>
      <c r="AB16" s="62"/>
    </row>
    <row r="17" spans="1:28">
      <c r="N17" s="62"/>
      <c r="O17" s="62"/>
      <c r="P17" s="62"/>
      <c r="Q17" s="62"/>
      <c r="R17" s="62"/>
      <c r="S17" s="62"/>
      <c r="T17" s="62"/>
      <c r="U17" s="62"/>
      <c r="V17" s="62"/>
      <c r="W17" s="62"/>
      <c r="X17" s="62"/>
      <c r="Y17" s="62"/>
      <c r="Z17" s="62"/>
      <c r="AA17" s="62"/>
      <c r="AB17" s="62"/>
    </row>
    <row r="23" spans="1:28">
      <c r="A23" s="24"/>
    </row>
  </sheetData>
  <hyperlinks>
    <hyperlink ref="A2" location="Contents!A1" display="Return to Contents Page" xr:uid="{272630C6-4777-44B4-8F9D-268D6CAA0E22}"/>
    <hyperlink ref="A3" location="'A. Annex'!A1" display="Return to Chapter Contents" xr:uid="{95E1064F-2D42-446C-A9B4-4CAC2C0D6D30}"/>
  </hyperlinks>
  <pageMargins left="0.7" right="0.7" top="0.75" bottom="0.75" header="0.3" footer="0.3"/>
  <pageSetup paperSize="9" orientation="portrait" horizontalDpi="90" verticalDpi="9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4183-4BA2-40E7-99A0-399CA2E95A67}">
  <sheetPr codeName="Sheet37"/>
  <dimension ref="A1:BI23"/>
  <sheetViews>
    <sheetView zoomScale="85" zoomScaleNormal="85" workbookViewId="0">
      <selection activeCell="A3" sqref="A3"/>
    </sheetView>
  </sheetViews>
  <sheetFormatPr defaultColWidth="8.88671875" defaultRowHeight="14.4"/>
  <cols>
    <col min="1" max="1" width="26.6640625" style="20" customWidth="1"/>
    <col min="2" max="12" width="8.88671875" style="20"/>
    <col min="13" max="13" width="31.5546875" style="20" customWidth="1"/>
    <col min="14" max="16384" width="8.88671875" style="20"/>
  </cols>
  <sheetData>
    <row r="1" spans="1:61" s="40" customFormat="1" ht="21">
      <c r="A1" s="39" t="s">
        <v>78</v>
      </c>
    </row>
    <row r="2" spans="1:61">
      <c r="A2" s="37" t="s">
        <v>83</v>
      </c>
    </row>
    <row r="3" spans="1:61">
      <c r="A3" s="37" t="s">
        <v>84</v>
      </c>
    </row>
    <row r="4" spans="1:61" ht="15" thickBot="1">
      <c r="A4" s="36"/>
    </row>
    <row r="5" spans="1:61" ht="15" thickBot="1">
      <c r="B5" s="22"/>
      <c r="M5" s="1" t="s">
        <v>490</v>
      </c>
      <c r="N5" s="123">
        <v>0.5</v>
      </c>
      <c r="O5" s="123">
        <v>1</v>
      </c>
      <c r="P5" s="123">
        <v>1.5</v>
      </c>
      <c r="Q5" s="123">
        <v>2</v>
      </c>
      <c r="R5" s="123">
        <v>2.5</v>
      </c>
      <c r="S5" s="123">
        <v>3</v>
      </c>
      <c r="T5" s="123">
        <v>3.5</v>
      </c>
      <c r="U5" s="123">
        <v>4</v>
      </c>
      <c r="V5" s="123">
        <v>4.5</v>
      </c>
      <c r="W5" s="123">
        <v>5</v>
      </c>
      <c r="X5" s="123">
        <v>5.5</v>
      </c>
      <c r="Y5" s="123">
        <v>6</v>
      </c>
      <c r="Z5" s="123">
        <v>6.5</v>
      </c>
      <c r="AA5" s="123">
        <v>7</v>
      </c>
      <c r="AB5" s="123">
        <v>7.5</v>
      </c>
      <c r="AC5" s="123">
        <v>8</v>
      </c>
      <c r="AD5" s="123">
        <v>8.5</v>
      </c>
      <c r="AE5" s="123">
        <v>9</v>
      </c>
      <c r="AF5" s="123">
        <v>9.5</v>
      </c>
      <c r="AG5" s="123">
        <v>10</v>
      </c>
      <c r="AH5" s="123">
        <v>10.5</v>
      </c>
      <c r="AI5" s="123">
        <v>11</v>
      </c>
      <c r="AJ5" s="123">
        <v>11.5</v>
      </c>
      <c r="AK5" s="123">
        <v>12</v>
      </c>
      <c r="AL5" s="123">
        <v>12.5</v>
      </c>
      <c r="AM5" s="123">
        <v>13</v>
      </c>
      <c r="AN5" s="123">
        <v>13.5</v>
      </c>
      <c r="AO5" s="123">
        <v>14</v>
      </c>
      <c r="AP5" s="123">
        <v>14.5</v>
      </c>
      <c r="AQ5" s="123">
        <v>15</v>
      </c>
      <c r="AR5" s="123">
        <v>15.5</v>
      </c>
      <c r="AS5" s="123">
        <v>16</v>
      </c>
      <c r="AT5" s="123">
        <v>16.5</v>
      </c>
      <c r="AU5" s="123">
        <v>17</v>
      </c>
      <c r="AV5" s="123">
        <v>17.5</v>
      </c>
      <c r="AW5" s="123">
        <v>18</v>
      </c>
      <c r="AX5" s="123">
        <v>18.5</v>
      </c>
      <c r="AY5" s="123">
        <v>19</v>
      </c>
      <c r="AZ5" s="123">
        <v>19.5</v>
      </c>
      <c r="BA5" s="123">
        <v>20</v>
      </c>
      <c r="BB5" s="123">
        <v>20.5</v>
      </c>
      <c r="BC5" s="123">
        <v>21</v>
      </c>
      <c r="BD5" s="123">
        <v>21.5</v>
      </c>
      <c r="BE5" s="123">
        <v>22</v>
      </c>
      <c r="BF5" s="123">
        <v>22.5</v>
      </c>
      <c r="BG5" s="123">
        <v>23</v>
      </c>
      <c r="BH5" s="123">
        <v>23.5</v>
      </c>
      <c r="BI5" s="123">
        <v>24</v>
      </c>
    </row>
    <row r="6" spans="1:61" ht="15" thickBot="1">
      <c r="B6" s="23"/>
      <c r="M6" s="3" t="s">
        <v>491</v>
      </c>
      <c r="N6" s="162">
        <v>1.375E-2</v>
      </c>
      <c r="O6" s="162">
        <v>4.7500000000000001E-2</v>
      </c>
      <c r="P6" s="162">
        <v>6.3750000000000001E-2</v>
      </c>
      <c r="Q6" s="162">
        <v>6.6875000000000004E-2</v>
      </c>
      <c r="R6" s="162">
        <v>7.1874999999999994E-2</v>
      </c>
      <c r="S6" s="162">
        <v>7.2499999999999995E-2</v>
      </c>
      <c r="T6" s="162">
        <v>6.8125000000000005E-2</v>
      </c>
      <c r="U6" s="162">
        <v>6.8750000000000006E-2</v>
      </c>
      <c r="V6" s="162">
        <v>5.3124999999999999E-2</v>
      </c>
      <c r="W6" s="162">
        <v>3.875E-2</v>
      </c>
      <c r="X6" s="162">
        <v>2.9374999999999998E-2</v>
      </c>
      <c r="Y6" s="162">
        <v>2.5000000000000001E-2</v>
      </c>
      <c r="Z6" s="162">
        <v>2.0625000000000001E-2</v>
      </c>
      <c r="AA6" s="162">
        <v>2.1250000000000002E-2</v>
      </c>
      <c r="AB6" s="162">
        <v>1.6250000000000001E-2</v>
      </c>
      <c r="AC6" s="162">
        <v>1.6250000000000001E-2</v>
      </c>
      <c r="AD6" s="162">
        <v>0.01</v>
      </c>
      <c r="AE6" s="162">
        <v>0.01</v>
      </c>
      <c r="AF6" s="162">
        <v>1.4375000000000001E-2</v>
      </c>
      <c r="AG6" s="162">
        <v>2.5000000000000001E-3</v>
      </c>
      <c r="AH6" s="162">
        <v>4.3750000000000004E-3</v>
      </c>
      <c r="AI6" s="162">
        <v>5.0000000000000001E-3</v>
      </c>
      <c r="AJ6" s="162">
        <v>5.0000000000000001E-3</v>
      </c>
      <c r="AK6" s="162">
        <v>6.2500000000000001E-4</v>
      </c>
      <c r="AL6" s="162">
        <v>6.2500000000000001E-4</v>
      </c>
      <c r="AM6" s="162">
        <v>1.25E-3</v>
      </c>
      <c r="AN6" s="162">
        <v>0</v>
      </c>
      <c r="AO6" s="162">
        <v>0</v>
      </c>
      <c r="AP6" s="162">
        <v>0</v>
      </c>
      <c r="AQ6" s="162">
        <v>0</v>
      </c>
      <c r="AR6" s="162">
        <v>0</v>
      </c>
      <c r="AS6" s="162">
        <v>0</v>
      </c>
      <c r="AT6" s="162">
        <v>0</v>
      </c>
      <c r="AU6" s="162">
        <v>0</v>
      </c>
      <c r="AV6" s="162">
        <v>0</v>
      </c>
      <c r="AW6" s="162">
        <v>0</v>
      </c>
      <c r="AX6" s="162">
        <v>0</v>
      </c>
      <c r="AY6" s="162">
        <v>0</v>
      </c>
      <c r="AZ6" s="162">
        <v>0</v>
      </c>
      <c r="BA6" s="162">
        <v>0</v>
      </c>
      <c r="BB6" s="162">
        <v>0</v>
      </c>
      <c r="BC6" s="162">
        <v>0</v>
      </c>
      <c r="BD6" s="162">
        <v>0</v>
      </c>
      <c r="BE6" s="162">
        <v>0</v>
      </c>
      <c r="BF6" s="162">
        <v>0</v>
      </c>
      <c r="BG6" s="162">
        <v>0</v>
      </c>
      <c r="BH6" s="162">
        <v>0</v>
      </c>
      <c r="BI6" s="162">
        <v>0</v>
      </c>
    </row>
    <row r="7" spans="1:61" ht="15" thickBot="1">
      <c r="M7" s="3" t="s">
        <v>492</v>
      </c>
      <c r="N7" s="161">
        <v>1.839464882943144E-2</v>
      </c>
      <c r="O7" s="161">
        <v>6.354515050167224E-2</v>
      </c>
      <c r="P7" s="161">
        <v>8.5284280936454862E-2</v>
      </c>
      <c r="Q7" s="161">
        <v>8.9464882943143823E-2</v>
      </c>
      <c r="R7" s="161">
        <v>9.6153846153846159E-2</v>
      </c>
      <c r="S7" s="161">
        <v>9.6989966555183951E-2</v>
      </c>
      <c r="T7" s="161">
        <v>9.1137123745819407E-2</v>
      </c>
      <c r="U7" s="161">
        <v>9.1973244147157199E-2</v>
      </c>
      <c r="V7" s="161">
        <v>7.1070234113712383E-2</v>
      </c>
      <c r="W7" s="161">
        <v>5.1839464882943151E-2</v>
      </c>
      <c r="X7" s="161">
        <v>3.9297658862876256E-2</v>
      </c>
      <c r="Y7" s="161">
        <v>3.3444816053511711E-2</v>
      </c>
      <c r="Z7" s="161">
        <v>2.759197324414716E-2</v>
      </c>
      <c r="AA7" s="161">
        <v>2.8428093645484955E-2</v>
      </c>
      <c r="AB7" s="161">
        <v>2.1739130434782612E-2</v>
      </c>
      <c r="AC7" s="161">
        <v>2.1739130434782612E-2</v>
      </c>
      <c r="AD7" s="161">
        <v>1.3377926421404684E-2</v>
      </c>
      <c r="AE7" s="161">
        <v>1.3377926421404684E-2</v>
      </c>
      <c r="AF7" s="161">
        <v>1.9230769230769232E-2</v>
      </c>
      <c r="AG7" s="161">
        <v>3.3444816053511709E-3</v>
      </c>
      <c r="AH7" s="161">
        <v>5.8528428093645498E-3</v>
      </c>
      <c r="AI7" s="161">
        <v>6.6889632107023419E-3</v>
      </c>
      <c r="AJ7" s="161">
        <v>6.6889632107023419E-3</v>
      </c>
      <c r="AK7" s="161">
        <v>8.3612040133779274E-4</v>
      </c>
      <c r="AL7" s="161">
        <v>8.3612040133779274E-4</v>
      </c>
      <c r="AM7" s="161">
        <v>1.6722408026755855E-3</v>
      </c>
      <c r="AN7" s="161">
        <v>0</v>
      </c>
      <c r="AO7" s="161">
        <v>0</v>
      </c>
      <c r="AP7" s="161">
        <v>0</v>
      </c>
      <c r="AQ7" s="161">
        <v>0</v>
      </c>
      <c r="AR7" s="161">
        <v>0</v>
      </c>
      <c r="AS7" s="161">
        <v>0</v>
      </c>
      <c r="AT7" s="161">
        <v>0</v>
      </c>
      <c r="AU7" s="161">
        <v>0</v>
      </c>
      <c r="AV7" s="161">
        <v>0</v>
      </c>
      <c r="AW7" s="161">
        <v>0</v>
      </c>
      <c r="AX7" s="161">
        <v>0</v>
      </c>
      <c r="AY7" s="161">
        <v>0</v>
      </c>
      <c r="AZ7" s="161">
        <v>0</v>
      </c>
      <c r="BA7" s="161">
        <v>0</v>
      </c>
      <c r="BB7" s="161">
        <v>0</v>
      </c>
      <c r="BC7" s="161">
        <v>0</v>
      </c>
      <c r="BD7" s="161">
        <v>0</v>
      </c>
      <c r="BE7" s="161">
        <v>0</v>
      </c>
      <c r="BF7" s="161">
        <v>0</v>
      </c>
      <c r="BG7" s="161">
        <v>0</v>
      </c>
      <c r="BH7" s="161">
        <v>0</v>
      </c>
      <c r="BI7" s="161">
        <v>0</v>
      </c>
    </row>
    <row r="8" spans="1:61" ht="15" thickBot="1">
      <c r="M8" s="54"/>
      <c r="N8" s="54"/>
    </row>
    <row r="9" spans="1:61" ht="15" thickBot="1">
      <c r="L9" s="55"/>
      <c r="M9" s="193" t="s">
        <v>493</v>
      </c>
      <c r="N9" s="194">
        <f>SUMPRODUCT(N5:BI5,N6:BI6)</f>
        <v>3.0000000000000004</v>
      </c>
      <c r="O9" s="53"/>
    </row>
    <row r="10" spans="1:61" ht="15" thickBot="1">
      <c r="L10" s="55"/>
      <c r="M10" s="195" t="s">
        <v>494</v>
      </c>
      <c r="N10" s="196">
        <f>SUMPRODUCT(N7:BI7,N5:BI5)</f>
        <v>4.0133779264214047</v>
      </c>
      <c r="O10" s="53"/>
    </row>
    <row r="11" spans="1:61" ht="15" thickBot="1">
      <c r="L11" s="55"/>
      <c r="M11" s="197" t="s">
        <v>495</v>
      </c>
      <c r="N11" s="198">
        <f>SUM(N6:BI6)</f>
        <v>0.74749999999999994</v>
      </c>
      <c r="O11" s="53"/>
    </row>
    <row r="12" spans="1:61">
      <c r="M12" s="21"/>
      <c r="N12" s="21"/>
    </row>
    <row r="15" spans="1:61">
      <c r="N15" s="62"/>
      <c r="O15" s="62"/>
      <c r="P15" s="62"/>
      <c r="Q15" s="62"/>
      <c r="R15" s="62"/>
      <c r="S15" s="62"/>
      <c r="T15" s="62"/>
      <c r="U15" s="62"/>
      <c r="V15" s="62"/>
      <c r="W15" s="62"/>
      <c r="X15" s="62"/>
      <c r="Y15" s="62"/>
      <c r="Z15" s="62"/>
      <c r="AA15" s="62"/>
      <c r="AB15" s="62"/>
    </row>
    <row r="16" spans="1:61">
      <c r="N16" s="62"/>
      <c r="O16" s="62"/>
      <c r="P16" s="62"/>
      <c r="Q16" s="62"/>
      <c r="R16" s="62"/>
      <c r="S16" s="62"/>
      <c r="T16" s="62"/>
      <c r="U16" s="62"/>
      <c r="V16" s="62"/>
      <c r="W16" s="62"/>
      <c r="X16" s="62"/>
      <c r="Y16" s="62"/>
      <c r="Z16" s="62"/>
      <c r="AA16" s="62"/>
      <c r="AB16" s="62"/>
    </row>
    <row r="17" spans="1:28">
      <c r="N17" s="62"/>
      <c r="O17" s="62"/>
      <c r="P17" s="62"/>
      <c r="Q17" s="62"/>
      <c r="R17" s="62"/>
      <c r="S17" s="62"/>
      <c r="T17" s="62"/>
      <c r="U17" s="62"/>
      <c r="V17" s="62"/>
      <c r="W17" s="62"/>
      <c r="X17" s="62"/>
      <c r="Y17" s="62"/>
      <c r="Z17" s="62"/>
      <c r="AA17" s="62"/>
      <c r="AB17" s="62"/>
    </row>
    <row r="23" spans="1:28">
      <c r="A23" s="24"/>
    </row>
  </sheetData>
  <hyperlinks>
    <hyperlink ref="A2" location="Contents!A1" display="Return to Contents Page" xr:uid="{7C2649A0-0EE9-4BB8-804A-49BF3B89386C}"/>
    <hyperlink ref="A3" location="'A. Annex'!A1" display="Return to Chapter Contents" xr:uid="{7404291B-9566-42DD-BCCA-7986D3CAC101}"/>
  </hyperlinks>
  <pageMargins left="0.7" right="0.7" top="0.75" bottom="0.75" header="0.3" footer="0.3"/>
  <pageSetup paperSize="9" orientation="portrait" horizontalDpi="90" verticalDpi="9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80182-9AFC-4306-8E4D-6B176F5930E2}">
  <sheetPr codeName="Sheet45"/>
  <dimension ref="A1:I25"/>
  <sheetViews>
    <sheetView zoomScale="85" zoomScaleNormal="85" workbookViewId="0">
      <selection activeCell="H5" sqref="H5"/>
    </sheetView>
  </sheetViews>
  <sheetFormatPr defaultColWidth="8.88671875" defaultRowHeight="14.4"/>
  <cols>
    <col min="1" max="1" width="26.6640625" style="20" customWidth="1"/>
    <col min="2" max="2" width="21.6640625" style="20" bestFit="1" customWidth="1"/>
    <col min="3" max="3" width="15.6640625" style="20" customWidth="1"/>
    <col min="4" max="4" width="18.6640625" style="20" customWidth="1"/>
    <col min="5" max="5" width="22.33203125" style="20" customWidth="1"/>
    <col min="6" max="6" width="20.33203125" style="20" customWidth="1"/>
    <col min="7" max="7" width="19" style="20" customWidth="1"/>
    <col min="8" max="8" width="18" style="20" customWidth="1"/>
    <col min="9" max="9" width="19.33203125" style="20" customWidth="1"/>
    <col min="10" max="16384" width="8.88671875" style="20"/>
  </cols>
  <sheetData>
    <row r="1" spans="1:9" s="40" customFormat="1" ht="21">
      <c r="A1" s="39" t="s">
        <v>79</v>
      </c>
    </row>
    <row r="2" spans="1:9">
      <c r="A2" s="37" t="s">
        <v>83</v>
      </c>
    </row>
    <row r="3" spans="1:9">
      <c r="A3" s="37" t="s">
        <v>84</v>
      </c>
    </row>
    <row r="4" spans="1:9" ht="15" thickBot="1">
      <c r="A4" s="36"/>
    </row>
    <row r="5" spans="1:9" ht="45" customHeight="1">
      <c r="A5" s="82" t="s">
        <v>496</v>
      </c>
      <c r="B5" s="82" t="s">
        <v>497</v>
      </c>
      <c r="C5" s="82" t="s">
        <v>498</v>
      </c>
      <c r="D5" s="82" t="s">
        <v>499</v>
      </c>
      <c r="E5" s="82" t="s">
        <v>500</v>
      </c>
      <c r="F5" s="82" t="s">
        <v>501</v>
      </c>
      <c r="G5" s="82" t="s">
        <v>502</v>
      </c>
      <c r="H5" s="82" t="s">
        <v>503</v>
      </c>
      <c r="I5" s="83" t="s">
        <v>504</v>
      </c>
    </row>
    <row r="6" spans="1:9" ht="15" thickBot="1">
      <c r="A6" s="84" t="s">
        <v>505</v>
      </c>
      <c r="B6" s="85" t="s">
        <v>268</v>
      </c>
      <c r="C6" s="85" t="s">
        <v>268</v>
      </c>
      <c r="D6" s="85">
        <v>1500</v>
      </c>
      <c r="E6" s="85" t="s">
        <v>268</v>
      </c>
      <c r="F6" s="85" t="s">
        <v>268</v>
      </c>
      <c r="G6" s="85">
        <v>900</v>
      </c>
      <c r="H6" s="85">
        <v>802</v>
      </c>
      <c r="I6" s="126">
        <v>27.5</v>
      </c>
    </row>
    <row r="7" spans="1:9">
      <c r="A7" s="154" t="s">
        <v>506</v>
      </c>
      <c r="B7" s="155" t="s">
        <v>268</v>
      </c>
      <c r="C7" s="155" t="s">
        <v>268</v>
      </c>
      <c r="D7" s="155">
        <v>300</v>
      </c>
      <c r="E7" s="155" t="s">
        <v>268</v>
      </c>
      <c r="F7" s="155" t="s">
        <v>268</v>
      </c>
      <c r="G7" s="155">
        <v>300</v>
      </c>
      <c r="H7" s="155">
        <v>312</v>
      </c>
      <c r="I7" s="156">
        <v>45</v>
      </c>
    </row>
    <row r="8" spans="1:9" ht="15" thickBot="1">
      <c r="A8" s="84" t="s">
        <v>507</v>
      </c>
      <c r="B8" s="85">
        <v>53800</v>
      </c>
      <c r="C8" s="85" t="s">
        <v>268</v>
      </c>
      <c r="D8" s="85">
        <v>53800</v>
      </c>
      <c r="E8" s="85">
        <v>-200</v>
      </c>
      <c r="F8" s="85">
        <v>53600</v>
      </c>
      <c r="G8" s="85">
        <v>53600</v>
      </c>
      <c r="H8" s="85">
        <v>54434</v>
      </c>
      <c r="I8" s="157">
        <v>6.95</v>
      </c>
    </row>
    <row r="9" spans="1:9">
      <c r="A9" s="154" t="s">
        <v>508</v>
      </c>
      <c r="B9" s="155">
        <v>53300</v>
      </c>
      <c r="C9" s="155">
        <v>2500</v>
      </c>
      <c r="D9" s="155">
        <v>50800</v>
      </c>
      <c r="E9" s="155">
        <v>-2200</v>
      </c>
      <c r="F9" s="155">
        <v>48600</v>
      </c>
      <c r="G9" s="155">
        <v>48600</v>
      </c>
      <c r="H9" s="155">
        <v>49259</v>
      </c>
      <c r="I9" s="156">
        <v>19.399999999999999</v>
      </c>
    </row>
    <row r="10" spans="1:9" ht="15" thickBot="1">
      <c r="A10" s="84" t="s">
        <v>509</v>
      </c>
      <c r="B10" s="85">
        <v>6300</v>
      </c>
      <c r="C10" s="85" t="s">
        <v>268</v>
      </c>
      <c r="D10" s="85">
        <v>6000</v>
      </c>
      <c r="E10" s="85">
        <v>-1100</v>
      </c>
      <c r="F10" s="85">
        <v>4900</v>
      </c>
      <c r="G10" s="85">
        <v>4900</v>
      </c>
      <c r="H10" s="85">
        <v>5798</v>
      </c>
      <c r="I10" s="157">
        <v>6</v>
      </c>
    </row>
    <row r="11" spans="1:9">
      <c r="A11" s="154" t="s">
        <v>510</v>
      </c>
      <c r="B11" s="155">
        <v>47900</v>
      </c>
      <c r="C11" s="155">
        <v>2500</v>
      </c>
      <c r="D11" s="155">
        <v>45400</v>
      </c>
      <c r="E11" s="155">
        <v>-735</v>
      </c>
      <c r="F11" s="155">
        <v>44665</v>
      </c>
      <c r="G11" s="155">
        <v>44665</v>
      </c>
      <c r="H11" s="155">
        <v>46354</v>
      </c>
      <c r="I11" s="156">
        <v>18</v>
      </c>
    </row>
    <row r="12" spans="1:9" ht="15" thickBot="1">
      <c r="A12" s="84" t="s">
        <v>511</v>
      </c>
      <c r="B12" s="85">
        <v>4600</v>
      </c>
      <c r="C12" s="85" t="s">
        <v>268</v>
      </c>
      <c r="D12" s="85">
        <v>4600</v>
      </c>
      <c r="E12" s="85">
        <v>-2300</v>
      </c>
      <c r="F12" s="85">
        <v>2300</v>
      </c>
      <c r="G12" s="85">
        <v>2700</v>
      </c>
      <c r="H12" s="85">
        <v>3626</v>
      </c>
      <c r="I12" s="157">
        <v>0.77</v>
      </c>
    </row>
    <row r="13" spans="1:9">
      <c r="A13" s="154" t="s">
        <v>512</v>
      </c>
      <c r="B13" s="155">
        <v>49700</v>
      </c>
      <c r="C13" s="155">
        <v>600</v>
      </c>
      <c r="D13" s="155">
        <v>52000</v>
      </c>
      <c r="E13" s="155">
        <v>-900</v>
      </c>
      <c r="F13" s="155">
        <v>51100</v>
      </c>
      <c r="G13" s="155">
        <v>51700</v>
      </c>
      <c r="H13" s="155">
        <v>52425</v>
      </c>
      <c r="I13" s="156">
        <v>22.5</v>
      </c>
    </row>
    <row r="14" spans="1:9" ht="15" thickBot="1">
      <c r="A14" s="84" t="s">
        <v>513</v>
      </c>
      <c r="B14" s="85">
        <v>0</v>
      </c>
      <c r="C14" s="85" t="s">
        <v>268</v>
      </c>
      <c r="D14" s="85">
        <v>300</v>
      </c>
      <c r="E14" s="85">
        <v>-300</v>
      </c>
      <c r="F14" s="85">
        <v>0</v>
      </c>
      <c r="G14" s="85">
        <v>300</v>
      </c>
      <c r="H14" s="85">
        <v>1024</v>
      </c>
      <c r="I14" s="157">
        <v>1</v>
      </c>
    </row>
    <row r="15" spans="1:9">
      <c r="A15" s="154" t="s">
        <v>514</v>
      </c>
      <c r="B15" s="155">
        <v>50500</v>
      </c>
      <c r="C15" s="155">
        <v>400</v>
      </c>
      <c r="D15" s="155">
        <v>50100</v>
      </c>
      <c r="E15" s="155">
        <v>-600</v>
      </c>
      <c r="F15" s="155">
        <v>49500</v>
      </c>
      <c r="G15" s="155">
        <v>49500</v>
      </c>
      <c r="H15" s="155">
        <v>50415</v>
      </c>
      <c r="I15" s="156">
        <v>8.4</v>
      </c>
    </row>
    <row r="16" spans="1:9" ht="15" thickBot="1">
      <c r="A16" s="84" t="s">
        <v>515</v>
      </c>
      <c r="B16" s="85">
        <v>0</v>
      </c>
      <c r="C16" s="85" t="s">
        <v>268</v>
      </c>
      <c r="D16" s="85">
        <v>300</v>
      </c>
      <c r="E16" s="85">
        <v>2100</v>
      </c>
      <c r="F16" s="85">
        <v>2400</v>
      </c>
      <c r="G16" s="85">
        <v>2400</v>
      </c>
      <c r="H16" s="85">
        <v>2252</v>
      </c>
      <c r="I16" s="157">
        <v>45</v>
      </c>
    </row>
    <row r="17" spans="1:9">
      <c r="A17" s="154" t="s">
        <v>516</v>
      </c>
      <c r="B17" s="155">
        <v>45400</v>
      </c>
      <c r="C17" s="155">
        <v>1200</v>
      </c>
      <c r="D17" s="155">
        <v>44200</v>
      </c>
      <c r="E17" s="155">
        <v>-200</v>
      </c>
      <c r="F17" s="155">
        <v>44000</v>
      </c>
      <c r="G17" s="155">
        <v>44000</v>
      </c>
      <c r="H17" s="155">
        <v>45059</v>
      </c>
      <c r="I17" s="156">
        <v>6.44</v>
      </c>
    </row>
    <row r="18" spans="1:9" ht="15" thickBot="1">
      <c r="A18" s="84" t="s">
        <v>517</v>
      </c>
      <c r="B18" s="85">
        <v>4500</v>
      </c>
      <c r="C18" s="85" t="s">
        <v>268</v>
      </c>
      <c r="D18" s="85">
        <v>4500</v>
      </c>
      <c r="E18" s="85">
        <v>200</v>
      </c>
      <c r="F18" s="85">
        <v>4700</v>
      </c>
      <c r="G18" s="85">
        <v>5361</v>
      </c>
      <c r="H18" s="85">
        <v>4996</v>
      </c>
      <c r="I18" s="157">
        <v>75</v>
      </c>
    </row>
    <row r="19" spans="1:9">
      <c r="A19" s="154" t="s">
        <v>518</v>
      </c>
      <c r="B19" s="155">
        <v>44700</v>
      </c>
      <c r="C19" s="155">
        <v>1200</v>
      </c>
      <c r="D19" s="155">
        <v>43500</v>
      </c>
      <c r="E19" s="155">
        <v>-400</v>
      </c>
      <c r="F19" s="155">
        <v>43100</v>
      </c>
      <c r="G19" s="155">
        <v>43100</v>
      </c>
      <c r="H19" s="155">
        <v>43749</v>
      </c>
      <c r="I19" s="156">
        <v>15.97</v>
      </c>
    </row>
    <row r="20" spans="1:9" ht="15" thickBot="1">
      <c r="A20" s="84" t="s">
        <v>519</v>
      </c>
      <c r="B20" s="85">
        <v>5800</v>
      </c>
      <c r="C20" s="85" t="s">
        <v>268</v>
      </c>
      <c r="D20" s="85">
        <v>5800</v>
      </c>
      <c r="E20" s="85">
        <v>0</v>
      </c>
      <c r="F20" s="85">
        <v>5800</v>
      </c>
      <c r="G20" s="85">
        <v>5800</v>
      </c>
      <c r="H20" s="85">
        <v>5783</v>
      </c>
      <c r="I20" s="157">
        <v>60</v>
      </c>
    </row>
    <row r="21" spans="1:9">
      <c r="A21" s="154" t="s">
        <v>520</v>
      </c>
      <c r="B21" s="155">
        <v>41600</v>
      </c>
      <c r="C21" s="155">
        <v>2000</v>
      </c>
      <c r="D21" s="155">
        <f>B21-C21</f>
        <v>39600</v>
      </c>
      <c r="E21" s="155">
        <v>500</v>
      </c>
      <c r="F21" s="155">
        <f>D21+E21</f>
        <v>40100</v>
      </c>
      <c r="G21" s="155">
        <v>40100</v>
      </c>
      <c r="H21" s="155">
        <v>40820</v>
      </c>
      <c r="I21" s="156">
        <v>18</v>
      </c>
    </row>
    <row r="22" spans="1:9" ht="15" thickBot="1">
      <c r="A22" s="84" t="s">
        <v>521</v>
      </c>
      <c r="B22" s="85">
        <v>7400</v>
      </c>
      <c r="C22" s="85"/>
      <c r="D22" s="85"/>
      <c r="E22" s="85"/>
      <c r="F22" s="85"/>
      <c r="G22" s="85"/>
      <c r="H22" s="85"/>
      <c r="I22" s="157"/>
    </row>
    <row r="23" spans="1:9" ht="15" thickBot="1">
      <c r="A23" s="84" t="s">
        <v>522</v>
      </c>
      <c r="B23" s="85">
        <v>44100</v>
      </c>
      <c r="C23" s="85">
        <v>1500</v>
      </c>
      <c r="D23" s="85">
        <v>42600</v>
      </c>
      <c r="E23" s="85">
        <v>-500</v>
      </c>
      <c r="F23" s="85">
        <v>43600</v>
      </c>
      <c r="G23" s="85">
        <v>42100</v>
      </c>
      <c r="H23" s="85">
        <v>42364</v>
      </c>
      <c r="I23" s="126">
        <v>30.59</v>
      </c>
    </row>
    <row r="24" spans="1:9" ht="15" thickBot="1">
      <c r="A24" s="84" t="s">
        <v>523</v>
      </c>
      <c r="B24" s="85">
        <v>43900</v>
      </c>
      <c r="C24" s="85">
        <v>1000</v>
      </c>
      <c r="D24" s="85">
        <v>42900</v>
      </c>
      <c r="E24" s="85">
        <v>1000</v>
      </c>
      <c r="F24" s="85">
        <v>43900</v>
      </c>
      <c r="G24" s="85">
        <v>43900</v>
      </c>
      <c r="H24" s="85">
        <v>43001</v>
      </c>
      <c r="I24" s="126">
        <v>63</v>
      </c>
    </row>
    <row r="25" spans="1:9" ht="15" thickBot="1">
      <c r="A25" s="84" t="s">
        <v>524</v>
      </c>
      <c r="B25" s="85">
        <v>44500</v>
      </c>
      <c r="C25" s="85"/>
      <c r="D25" s="85"/>
      <c r="E25" s="85"/>
      <c r="F25" s="85"/>
      <c r="G25" s="85"/>
      <c r="H25" s="85"/>
      <c r="I25" s="126"/>
    </row>
  </sheetData>
  <hyperlinks>
    <hyperlink ref="A3" location="'A. Annex'!A1" display="Return to Chapter Contents" xr:uid="{9B2A1744-B9D9-4419-BC90-1553900540F9}"/>
    <hyperlink ref="A2" location="Contents!A1" display="Return to Contents Page" xr:uid="{0EB87023-38FB-403B-B184-D121B23A9B2B}"/>
    <hyperlink ref="G21" location="_ftn1" display="_ftn1" xr:uid="{E6D5E75E-16FD-45D3-9117-96656B4A92AA}"/>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5B8C-F347-49C5-8D31-5E939F072D9C}">
  <dimension ref="A1:D238"/>
  <sheetViews>
    <sheetView zoomScale="85" zoomScaleNormal="85" workbookViewId="0">
      <selection activeCell="A2" sqref="A2"/>
    </sheetView>
  </sheetViews>
  <sheetFormatPr defaultColWidth="8.88671875" defaultRowHeight="14.4"/>
  <cols>
    <col min="1" max="1" width="26.6640625" style="20" customWidth="1"/>
    <col min="2" max="2" width="21.6640625" style="20" bestFit="1" customWidth="1"/>
    <col min="3" max="3" width="24.6640625" style="20" bestFit="1" customWidth="1"/>
    <col min="4" max="4" width="18.6640625" style="20" customWidth="1"/>
    <col min="5" max="5" width="22.33203125" style="20" customWidth="1"/>
    <col min="6" max="6" width="20.33203125" style="20" customWidth="1"/>
    <col min="7" max="7" width="19" style="20" customWidth="1"/>
    <col min="8" max="8" width="18" style="20" customWidth="1"/>
    <col min="9" max="9" width="19.33203125" style="20" customWidth="1"/>
    <col min="10" max="16384" width="8.88671875" style="20"/>
  </cols>
  <sheetData>
    <row r="1" spans="1:4" s="40" customFormat="1" ht="21">
      <c r="A1" s="39" t="s">
        <v>80</v>
      </c>
    </row>
    <row r="2" spans="1:4">
      <c r="A2" s="37" t="s">
        <v>83</v>
      </c>
    </row>
    <row r="3" spans="1:4">
      <c r="A3" s="37" t="s">
        <v>84</v>
      </c>
    </row>
    <row r="4" spans="1:4">
      <c r="A4" s="36"/>
    </row>
    <row r="5" spans="1:4">
      <c r="A5" s="344" t="s">
        <v>525</v>
      </c>
      <c r="B5" s="344" t="s">
        <v>275</v>
      </c>
      <c r="C5" s="344" t="s">
        <v>526</v>
      </c>
      <c r="D5" s="344">
        <v>2027</v>
      </c>
    </row>
    <row r="6" spans="1:4">
      <c r="A6" s="10" t="s">
        <v>527</v>
      </c>
      <c r="B6" s="10" t="s">
        <v>310</v>
      </c>
      <c r="C6" s="10" t="s">
        <v>488</v>
      </c>
      <c r="D6" s="10">
        <v>584.5</v>
      </c>
    </row>
    <row r="7" spans="1:4">
      <c r="A7" s="10" t="s">
        <v>527</v>
      </c>
      <c r="B7" s="10" t="s">
        <v>220</v>
      </c>
      <c r="C7" s="10" t="s">
        <v>488</v>
      </c>
      <c r="D7" s="10">
        <v>330</v>
      </c>
    </row>
    <row r="8" spans="1:4">
      <c r="A8" s="10" t="s">
        <v>527</v>
      </c>
      <c r="B8" s="10" t="s">
        <v>528</v>
      </c>
      <c r="C8" s="10" t="s">
        <v>488</v>
      </c>
      <c r="D8" s="10">
        <v>3041.86</v>
      </c>
    </row>
    <row r="9" spans="1:4">
      <c r="A9" s="10" t="s">
        <v>527</v>
      </c>
      <c r="B9" s="10" t="s">
        <v>529</v>
      </c>
      <c r="C9" s="10" t="s">
        <v>488</v>
      </c>
      <c r="D9" s="10">
        <v>164</v>
      </c>
    </row>
    <row r="10" spans="1:4">
      <c r="A10" s="10" t="s">
        <v>527</v>
      </c>
      <c r="B10" s="10" t="s">
        <v>530</v>
      </c>
      <c r="C10" s="10" t="s">
        <v>488</v>
      </c>
      <c r="D10" s="10">
        <v>5272</v>
      </c>
    </row>
    <row r="11" spans="1:4">
      <c r="A11" s="10" t="s">
        <v>527</v>
      </c>
      <c r="B11" s="10" t="s">
        <v>531</v>
      </c>
      <c r="C11" s="10" t="s">
        <v>488</v>
      </c>
      <c r="D11" s="10">
        <v>4239.8</v>
      </c>
    </row>
    <row r="12" spans="1:4">
      <c r="A12" s="10" t="s">
        <v>527</v>
      </c>
      <c r="B12" s="10" t="s">
        <v>235</v>
      </c>
      <c r="C12" s="10" t="s">
        <v>488</v>
      </c>
      <c r="D12" s="10">
        <v>8535.16</v>
      </c>
    </row>
    <row r="13" spans="1:4">
      <c r="A13" s="10" t="s">
        <v>527</v>
      </c>
      <c r="B13" s="10" t="s">
        <v>532</v>
      </c>
      <c r="C13" s="10" t="s">
        <v>488</v>
      </c>
      <c r="D13" s="10">
        <v>6297.96</v>
      </c>
    </row>
    <row r="14" spans="1:4">
      <c r="A14" s="10" t="s">
        <v>208</v>
      </c>
      <c r="B14" s="10" t="s">
        <v>310</v>
      </c>
      <c r="C14" s="10" t="s">
        <v>488</v>
      </c>
      <c r="D14" s="10">
        <v>668</v>
      </c>
    </row>
    <row r="15" spans="1:4">
      <c r="A15" s="10" t="s">
        <v>208</v>
      </c>
      <c r="B15" s="10" t="s">
        <v>220</v>
      </c>
      <c r="C15" s="10" t="s">
        <v>488</v>
      </c>
      <c r="D15" s="10">
        <v>405</v>
      </c>
    </row>
    <row r="16" spans="1:4">
      <c r="A16" s="10" t="s">
        <v>208</v>
      </c>
      <c r="B16" s="10" t="s">
        <v>528</v>
      </c>
      <c r="C16" s="10" t="s">
        <v>488</v>
      </c>
      <c r="D16" s="10">
        <v>9172.2000000000007</v>
      </c>
    </row>
    <row r="17" spans="1:4">
      <c r="A17" s="10" t="s">
        <v>208</v>
      </c>
      <c r="B17" s="10" t="s">
        <v>529</v>
      </c>
      <c r="C17" s="10" t="s">
        <v>488</v>
      </c>
      <c r="D17" s="10">
        <v>122</v>
      </c>
    </row>
    <row r="18" spans="1:4">
      <c r="A18" s="10" t="s">
        <v>208</v>
      </c>
      <c r="B18" s="10" t="s">
        <v>530</v>
      </c>
      <c r="C18" s="10" t="s">
        <v>488</v>
      </c>
      <c r="D18" s="10">
        <v>177</v>
      </c>
    </row>
    <row r="19" spans="1:4">
      <c r="A19" s="10" t="s">
        <v>208</v>
      </c>
      <c r="B19" s="10" t="s">
        <v>531</v>
      </c>
      <c r="C19" s="10" t="s">
        <v>488</v>
      </c>
      <c r="D19" s="10">
        <v>1164</v>
      </c>
    </row>
    <row r="20" spans="1:4">
      <c r="A20" s="10" t="s">
        <v>208</v>
      </c>
      <c r="B20" s="10" t="s">
        <v>216</v>
      </c>
      <c r="C20" s="10" t="s">
        <v>488</v>
      </c>
      <c r="D20" s="10">
        <v>2077</v>
      </c>
    </row>
    <row r="21" spans="1:4">
      <c r="A21" s="10" t="s">
        <v>208</v>
      </c>
      <c r="B21" s="10" t="s">
        <v>235</v>
      </c>
      <c r="C21" s="10" t="s">
        <v>488</v>
      </c>
      <c r="D21" s="10">
        <v>9200.01</v>
      </c>
    </row>
    <row r="22" spans="1:4">
      <c r="A22" s="10" t="s">
        <v>208</v>
      </c>
      <c r="B22" s="10" t="s">
        <v>533</v>
      </c>
      <c r="C22" s="10" t="s">
        <v>488</v>
      </c>
      <c r="D22" s="10">
        <v>150</v>
      </c>
    </row>
    <row r="23" spans="1:4">
      <c r="A23" s="10" t="s">
        <v>208</v>
      </c>
      <c r="B23" s="10" t="s">
        <v>534</v>
      </c>
      <c r="C23" s="10" t="s">
        <v>488</v>
      </c>
      <c r="D23" s="10">
        <v>310.10000000000002</v>
      </c>
    </row>
    <row r="24" spans="1:4">
      <c r="A24" s="10" t="s">
        <v>208</v>
      </c>
      <c r="B24" s="10" t="s">
        <v>535</v>
      </c>
      <c r="C24" s="10" t="s">
        <v>488</v>
      </c>
      <c r="D24" s="10">
        <v>3000</v>
      </c>
    </row>
    <row r="25" spans="1:4">
      <c r="A25" s="10" t="s">
        <v>208</v>
      </c>
      <c r="B25" s="10" t="s">
        <v>532</v>
      </c>
      <c r="C25" s="10" t="s">
        <v>488</v>
      </c>
      <c r="D25" s="10">
        <v>4144.26</v>
      </c>
    </row>
    <row r="26" spans="1:4">
      <c r="A26" s="10" t="s">
        <v>536</v>
      </c>
      <c r="B26" s="10" t="s">
        <v>310</v>
      </c>
      <c r="C26" s="10" t="s">
        <v>488</v>
      </c>
      <c r="D26" s="10">
        <v>410</v>
      </c>
    </row>
    <row r="27" spans="1:4">
      <c r="A27" s="10" t="s">
        <v>536</v>
      </c>
      <c r="B27" s="10" t="s">
        <v>220</v>
      </c>
      <c r="C27" s="10" t="s">
        <v>488</v>
      </c>
      <c r="D27" s="10">
        <v>315</v>
      </c>
    </row>
    <row r="28" spans="1:4">
      <c r="A28" s="10" t="s">
        <v>536</v>
      </c>
      <c r="B28" s="10" t="s">
        <v>537</v>
      </c>
      <c r="C28" s="10" t="s">
        <v>488</v>
      </c>
      <c r="D28" s="10">
        <v>3069</v>
      </c>
    </row>
    <row r="29" spans="1:4">
      <c r="A29" s="10" t="s">
        <v>536</v>
      </c>
      <c r="B29" s="10" t="s">
        <v>528</v>
      </c>
      <c r="C29" s="10" t="s">
        <v>488</v>
      </c>
      <c r="D29" s="10">
        <v>856</v>
      </c>
    </row>
    <row r="30" spans="1:4">
      <c r="A30" s="10" t="s">
        <v>536</v>
      </c>
      <c r="B30" s="10" t="s">
        <v>538</v>
      </c>
      <c r="C30" s="10" t="s">
        <v>488</v>
      </c>
      <c r="D30" s="10">
        <v>200</v>
      </c>
    </row>
    <row r="31" spans="1:4">
      <c r="A31" s="10" t="s">
        <v>536</v>
      </c>
      <c r="B31" s="10" t="s">
        <v>539</v>
      </c>
      <c r="C31" s="10" t="s">
        <v>488</v>
      </c>
      <c r="D31" s="10">
        <v>380</v>
      </c>
    </row>
    <row r="32" spans="1:4">
      <c r="A32" s="10" t="s">
        <v>536</v>
      </c>
      <c r="B32" s="10" t="s">
        <v>530</v>
      </c>
      <c r="C32" s="10" t="s">
        <v>488</v>
      </c>
      <c r="D32" s="10">
        <v>761.84</v>
      </c>
    </row>
    <row r="33" spans="1:4">
      <c r="A33" s="10" t="s">
        <v>536</v>
      </c>
      <c r="B33" s="10" t="s">
        <v>531</v>
      </c>
      <c r="C33" s="10" t="s">
        <v>488</v>
      </c>
      <c r="D33" s="10">
        <v>1172</v>
      </c>
    </row>
    <row r="34" spans="1:4">
      <c r="A34" s="10" t="s">
        <v>536</v>
      </c>
      <c r="B34" s="10" t="s">
        <v>216</v>
      </c>
      <c r="C34" s="10" t="s">
        <v>488</v>
      </c>
      <c r="D34" s="10">
        <v>3936</v>
      </c>
    </row>
    <row r="35" spans="1:4">
      <c r="A35" s="10" t="s">
        <v>536</v>
      </c>
      <c r="B35" s="10" t="s">
        <v>235</v>
      </c>
      <c r="C35" s="10" t="s">
        <v>488</v>
      </c>
      <c r="D35" s="10">
        <v>3582.72</v>
      </c>
    </row>
    <row r="36" spans="1:4">
      <c r="A36" s="10" t="s">
        <v>536</v>
      </c>
      <c r="B36" s="10" t="s">
        <v>532</v>
      </c>
      <c r="C36" s="10" t="s">
        <v>488</v>
      </c>
      <c r="D36" s="10">
        <v>803.3</v>
      </c>
    </row>
    <row r="37" spans="1:4">
      <c r="A37" s="10" t="s">
        <v>210</v>
      </c>
      <c r="B37" s="10" t="s">
        <v>310</v>
      </c>
      <c r="C37" s="10" t="s">
        <v>488</v>
      </c>
      <c r="D37" s="10">
        <v>2385</v>
      </c>
    </row>
    <row r="38" spans="1:4">
      <c r="A38" s="10" t="s">
        <v>210</v>
      </c>
      <c r="B38" s="10" t="s">
        <v>220</v>
      </c>
      <c r="C38" s="10" t="s">
        <v>488</v>
      </c>
      <c r="D38" s="10">
        <v>210</v>
      </c>
    </row>
    <row r="39" spans="1:4">
      <c r="A39" s="10" t="s">
        <v>210</v>
      </c>
      <c r="B39" s="10" t="s">
        <v>528</v>
      </c>
      <c r="C39" s="10" t="s">
        <v>488</v>
      </c>
      <c r="D39" s="10">
        <v>763</v>
      </c>
    </row>
    <row r="40" spans="1:4">
      <c r="A40" s="10" t="s">
        <v>210</v>
      </c>
      <c r="B40" s="10" t="s">
        <v>538</v>
      </c>
      <c r="C40" s="10" t="s">
        <v>488</v>
      </c>
      <c r="D40" s="10">
        <v>437</v>
      </c>
    </row>
    <row r="41" spans="1:4">
      <c r="A41" s="10" t="s">
        <v>210</v>
      </c>
      <c r="B41" s="10" t="s">
        <v>529</v>
      </c>
      <c r="C41" s="10" t="s">
        <v>488</v>
      </c>
      <c r="D41" s="10">
        <v>665</v>
      </c>
    </row>
    <row r="42" spans="1:4">
      <c r="A42" s="10" t="s">
        <v>210</v>
      </c>
      <c r="B42" s="10" t="s">
        <v>235</v>
      </c>
      <c r="C42" s="10" t="s">
        <v>488</v>
      </c>
      <c r="D42" s="10">
        <v>4271.43</v>
      </c>
    </row>
    <row r="43" spans="1:4">
      <c r="A43" s="10" t="s">
        <v>210</v>
      </c>
      <c r="B43" s="10" t="s">
        <v>535</v>
      </c>
      <c r="C43" s="10" t="s">
        <v>488</v>
      </c>
      <c r="D43" s="10">
        <v>4210</v>
      </c>
    </row>
    <row r="44" spans="1:4">
      <c r="A44" s="10" t="s">
        <v>210</v>
      </c>
      <c r="B44" s="10" t="s">
        <v>532</v>
      </c>
      <c r="C44" s="10" t="s">
        <v>488</v>
      </c>
      <c r="D44" s="10">
        <v>5482.53</v>
      </c>
    </row>
    <row r="45" spans="1:4">
      <c r="A45" s="10" t="s">
        <v>540</v>
      </c>
      <c r="B45" s="10" t="s">
        <v>310</v>
      </c>
      <c r="C45" s="10" t="s">
        <v>488</v>
      </c>
      <c r="D45" s="10">
        <v>1500</v>
      </c>
    </row>
    <row r="46" spans="1:4">
      <c r="A46" s="10" t="s">
        <v>540</v>
      </c>
      <c r="B46" s="10" t="s">
        <v>220</v>
      </c>
      <c r="C46" s="10" t="s">
        <v>488</v>
      </c>
      <c r="D46" s="10">
        <v>456</v>
      </c>
    </row>
    <row r="47" spans="1:4">
      <c r="A47" s="10" t="s">
        <v>540</v>
      </c>
      <c r="B47" s="10" t="s">
        <v>541</v>
      </c>
      <c r="C47" s="10" t="s">
        <v>488</v>
      </c>
      <c r="D47" s="10">
        <v>2502</v>
      </c>
    </row>
    <row r="48" spans="1:4">
      <c r="A48" s="10" t="s">
        <v>540</v>
      </c>
      <c r="B48" s="10" t="s">
        <v>542</v>
      </c>
      <c r="C48" s="10" t="s">
        <v>488</v>
      </c>
      <c r="D48" s="10">
        <v>2420</v>
      </c>
    </row>
    <row r="49" spans="1:4">
      <c r="A49" s="10" t="s">
        <v>540</v>
      </c>
      <c r="B49" s="10" t="s">
        <v>530</v>
      </c>
      <c r="C49" s="10" t="s">
        <v>488</v>
      </c>
      <c r="D49" s="10">
        <v>3224.6</v>
      </c>
    </row>
    <row r="50" spans="1:4">
      <c r="A50" s="10" t="s">
        <v>540</v>
      </c>
      <c r="B50" s="10" t="s">
        <v>216</v>
      </c>
      <c r="C50" s="10" t="s">
        <v>488</v>
      </c>
      <c r="D50" s="10">
        <v>3887</v>
      </c>
    </row>
    <row r="51" spans="1:4">
      <c r="A51" s="10" t="s">
        <v>540</v>
      </c>
      <c r="B51" s="10" t="s">
        <v>235</v>
      </c>
      <c r="C51" s="10" t="s">
        <v>488</v>
      </c>
      <c r="D51" s="10">
        <v>1486.82</v>
      </c>
    </row>
    <row r="52" spans="1:4">
      <c r="A52" s="10" t="s">
        <v>540</v>
      </c>
      <c r="B52" s="10" t="s">
        <v>535</v>
      </c>
      <c r="C52" s="10" t="s">
        <v>488</v>
      </c>
      <c r="D52" s="10">
        <v>70.7</v>
      </c>
    </row>
    <row r="53" spans="1:4">
      <c r="A53" s="10" t="s">
        <v>540</v>
      </c>
      <c r="B53" s="10" t="s">
        <v>532</v>
      </c>
      <c r="C53" s="10" t="s">
        <v>488</v>
      </c>
      <c r="D53" s="10">
        <v>9506.9500000000007</v>
      </c>
    </row>
    <row r="54" spans="1:4">
      <c r="A54" s="10" t="s">
        <v>207</v>
      </c>
      <c r="B54" s="10" t="s">
        <v>310</v>
      </c>
      <c r="C54" s="10" t="s">
        <v>488</v>
      </c>
      <c r="D54" s="10">
        <v>2120</v>
      </c>
    </row>
    <row r="55" spans="1:4">
      <c r="A55" s="10" t="s">
        <v>207</v>
      </c>
      <c r="B55" s="10" t="s">
        <v>220</v>
      </c>
      <c r="C55" s="10" t="s">
        <v>488</v>
      </c>
      <c r="D55" s="10">
        <v>2645</v>
      </c>
    </row>
    <row r="56" spans="1:4">
      <c r="A56" s="10" t="s">
        <v>207</v>
      </c>
      <c r="B56" s="10" t="s">
        <v>528</v>
      </c>
      <c r="C56" s="10" t="s">
        <v>488</v>
      </c>
      <c r="D56" s="10">
        <v>10234</v>
      </c>
    </row>
    <row r="57" spans="1:4">
      <c r="A57" s="10" t="s">
        <v>207</v>
      </c>
      <c r="B57" s="10" t="s">
        <v>529</v>
      </c>
      <c r="C57" s="10" t="s">
        <v>488</v>
      </c>
      <c r="D57" s="10">
        <v>1399.229167</v>
      </c>
    </row>
    <row r="58" spans="1:4">
      <c r="A58" s="10" t="s">
        <v>207</v>
      </c>
      <c r="B58" s="10" t="s">
        <v>530</v>
      </c>
      <c r="C58" s="10" t="s">
        <v>488</v>
      </c>
      <c r="D58" s="10">
        <v>21161.67</v>
      </c>
    </row>
    <row r="59" spans="1:4">
      <c r="A59" s="10" t="s">
        <v>207</v>
      </c>
      <c r="B59" s="10" t="s">
        <v>531</v>
      </c>
      <c r="C59" s="10" t="s">
        <v>488</v>
      </c>
      <c r="D59" s="10">
        <v>5101</v>
      </c>
    </row>
    <row r="60" spans="1:4">
      <c r="A60" s="10" t="s">
        <v>207</v>
      </c>
      <c r="B60" s="10" t="s">
        <v>543</v>
      </c>
      <c r="C60" s="10" t="s">
        <v>488</v>
      </c>
      <c r="D60" s="10">
        <v>240</v>
      </c>
    </row>
    <row r="61" spans="1:4">
      <c r="A61" s="10" t="s">
        <v>207</v>
      </c>
      <c r="B61" s="10" t="s">
        <v>544</v>
      </c>
      <c r="C61" s="10" t="s">
        <v>488</v>
      </c>
      <c r="D61" s="10">
        <v>446</v>
      </c>
    </row>
    <row r="62" spans="1:4">
      <c r="A62" s="10" t="s">
        <v>207</v>
      </c>
      <c r="B62" s="10" t="s">
        <v>545</v>
      </c>
      <c r="C62" s="10" t="s">
        <v>488</v>
      </c>
      <c r="D62" s="10">
        <v>1650</v>
      </c>
    </row>
    <row r="63" spans="1:4">
      <c r="A63" s="10" t="s">
        <v>207</v>
      </c>
      <c r="B63" s="10" t="s">
        <v>216</v>
      </c>
      <c r="C63" s="10" t="s">
        <v>488</v>
      </c>
      <c r="D63" s="10">
        <v>61370</v>
      </c>
    </row>
    <row r="64" spans="1:4">
      <c r="A64" s="10" t="s">
        <v>207</v>
      </c>
      <c r="B64" s="10" t="s">
        <v>434</v>
      </c>
      <c r="C64" s="10" t="s">
        <v>488</v>
      </c>
      <c r="D64" s="10">
        <v>800</v>
      </c>
    </row>
    <row r="65" spans="1:4">
      <c r="A65" s="10" t="s">
        <v>207</v>
      </c>
      <c r="B65" s="10" t="s">
        <v>235</v>
      </c>
      <c r="C65" s="10" t="s">
        <v>488</v>
      </c>
      <c r="D65" s="10">
        <v>28365.05</v>
      </c>
    </row>
    <row r="66" spans="1:4">
      <c r="A66" s="10" t="s">
        <v>207</v>
      </c>
      <c r="B66" s="10" t="s">
        <v>533</v>
      </c>
      <c r="C66" s="10" t="s">
        <v>488</v>
      </c>
      <c r="D66" s="10">
        <v>350</v>
      </c>
    </row>
    <row r="67" spans="1:4">
      <c r="A67" s="10" t="s">
        <v>207</v>
      </c>
      <c r="B67" s="10" t="s">
        <v>534</v>
      </c>
      <c r="C67" s="10" t="s">
        <v>488</v>
      </c>
      <c r="D67" s="10">
        <v>55</v>
      </c>
    </row>
    <row r="68" spans="1:4">
      <c r="A68" s="10" t="s">
        <v>207</v>
      </c>
      <c r="B68" s="10" t="s">
        <v>535</v>
      </c>
      <c r="C68" s="10" t="s">
        <v>488</v>
      </c>
      <c r="D68" s="10">
        <v>3001</v>
      </c>
    </row>
    <row r="69" spans="1:4">
      <c r="A69" s="10" t="s">
        <v>207</v>
      </c>
      <c r="B69" s="10" t="s">
        <v>532</v>
      </c>
      <c r="C69" s="10" t="s">
        <v>488</v>
      </c>
      <c r="D69" s="10">
        <v>28088.25</v>
      </c>
    </row>
    <row r="70" spans="1:4">
      <c r="A70" s="10" t="s">
        <v>546</v>
      </c>
      <c r="B70" s="10" t="s">
        <v>310</v>
      </c>
      <c r="C70" s="10" t="s">
        <v>488</v>
      </c>
      <c r="D70" s="10">
        <v>11670.4</v>
      </c>
    </row>
    <row r="71" spans="1:4">
      <c r="A71" s="10" t="s">
        <v>546</v>
      </c>
      <c r="B71" s="10" t="s">
        <v>220</v>
      </c>
      <c r="C71" s="10" t="s">
        <v>488</v>
      </c>
      <c r="D71" s="10">
        <v>2551</v>
      </c>
    </row>
    <row r="72" spans="1:4">
      <c r="A72" s="10" t="s">
        <v>546</v>
      </c>
      <c r="B72" s="10" t="s">
        <v>537</v>
      </c>
      <c r="C72" s="10" t="s">
        <v>488</v>
      </c>
      <c r="D72" s="10">
        <v>11181.6</v>
      </c>
    </row>
    <row r="73" spans="1:4">
      <c r="A73" s="10" t="s">
        <v>546</v>
      </c>
      <c r="B73" s="10" t="s">
        <v>528</v>
      </c>
      <c r="C73" s="10" t="s">
        <v>488</v>
      </c>
      <c r="D73" s="10">
        <v>29557.3</v>
      </c>
    </row>
    <row r="74" spans="1:4">
      <c r="A74" s="10" t="s">
        <v>546</v>
      </c>
      <c r="B74" s="10" t="s">
        <v>538</v>
      </c>
      <c r="C74" s="10" t="s">
        <v>488</v>
      </c>
      <c r="D74" s="10">
        <v>9345.2999999999993</v>
      </c>
    </row>
    <row r="75" spans="1:4">
      <c r="A75" s="10" t="s">
        <v>546</v>
      </c>
      <c r="B75" s="10" t="s">
        <v>529</v>
      </c>
      <c r="C75" s="10" t="s">
        <v>488</v>
      </c>
      <c r="D75" s="10">
        <v>2403.6999999999998</v>
      </c>
    </row>
    <row r="76" spans="1:4">
      <c r="A76" s="10" t="s">
        <v>546</v>
      </c>
      <c r="B76" s="10" t="s">
        <v>530</v>
      </c>
      <c r="C76" s="10" t="s">
        <v>488</v>
      </c>
      <c r="D76" s="10">
        <v>4372.13</v>
      </c>
    </row>
    <row r="77" spans="1:4">
      <c r="A77" s="10" t="s">
        <v>546</v>
      </c>
      <c r="B77" s="10" t="s">
        <v>531</v>
      </c>
      <c r="C77" s="10" t="s">
        <v>488</v>
      </c>
      <c r="D77" s="10">
        <v>8437.5</v>
      </c>
    </row>
    <row r="78" spans="1:4">
      <c r="A78" s="10" t="s">
        <v>546</v>
      </c>
      <c r="B78" s="10" t="s">
        <v>544</v>
      </c>
      <c r="C78" s="10" t="s">
        <v>488</v>
      </c>
      <c r="D78" s="10">
        <v>1283.2</v>
      </c>
    </row>
    <row r="79" spans="1:4">
      <c r="A79" s="10" t="s">
        <v>546</v>
      </c>
      <c r="B79" s="10" t="s">
        <v>434</v>
      </c>
      <c r="C79" s="10" t="s">
        <v>488</v>
      </c>
      <c r="D79" s="10">
        <v>2400.8200000000002</v>
      </c>
    </row>
    <row r="80" spans="1:4">
      <c r="A80" s="10" t="s">
        <v>546</v>
      </c>
      <c r="B80" s="10" t="s">
        <v>235</v>
      </c>
      <c r="C80" s="10" t="s">
        <v>488</v>
      </c>
      <c r="D80" s="10">
        <v>114317</v>
      </c>
    </row>
    <row r="81" spans="1:4">
      <c r="A81" s="10" t="s">
        <v>546</v>
      </c>
      <c r="B81" s="10" t="s">
        <v>533</v>
      </c>
      <c r="C81" s="10" t="s">
        <v>488</v>
      </c>
      <c r="D81" s="10">
        <v>1750</v>
      </c>
    </row>
    <row r="82" spans="1:4">
      <c r="A82" s="10" t="s">
        <v>546</v>
      </c>
      <c r="B82" s="10" t="s">
        <v>534</v>
      </c>
      <c r="C82" s="10" t="s">
        <v>488</v>
      </c>
      <c r="D82" s="10">
        <v>1900.2</v>
      </c>
    </row>
    <row r="83" spans="1:4">
      <c r="A83" s="10" t="s">
        <v>546</v>
      </c>
      <c r="B83" s="10" t="s">
        <v>535</v>
      </c>
      <c r="C83" s="10" t="s">
        <v>488</v>
      </c>
      <c r="D83" s="10">
        <v>12474.74</v>
      </c>
    </row>
    <row r="84" spans="1:4">
      <c r="A84" s="10" t="s">
        <v>546</v>
      </c>
      <c r="B84" s="10" t="s">
        <v>532</v>
      </c>
      <c r="C84" s="10" t="s">
        <v>488</v>
      </c>
      <c r="D84" s="10">
        <v>71710</v>
      </c>
    </row>
    <row r="85" spans="1:4">
      <c r="A85" s="10" t="s">
        <v>547</v>
      </c>
      <c r="B85" s="10" t="s">
        <v>310</v>
      </c>
      <c r="C85" s="10" t="s">
        <v>488</v>
      </c>
      <c r="D85" s="10">
        <v>4672</v>
      </c>
    </row>
    <row r="86" spans="1:4">
      <c r="A86" s="10" t="s">
        <v>547</v>
      </c>
      <c r="B86" s="10" t="s">
        <v>220</v>
      </c>
      <c r="C86" s="10" t="s">
        <v>488</v>
      </c>
      <c r="D86" s="10">
        <v>1680</v>
      </c>
    </row>
    <row r="87" spans="1:4">
      <c r="A87" s="10" t="s">
        <v>547</v>
      </c>
      <c r="B87" s="10" t="s">
        <v>528</v>
      </c>
      <c r="C87" s="10" t="s">
        <v>488</v>
      </c>
      <c r="D87" s="10">
        <v>47750</v>
      </c>
    </row>
    <row r="88" spans="1:4">
      <c r="A88" s="10" t="s">
        <v>547</v>
      </c>
      <c r="B88" s="10" t="s">
        <v>538</v>
      </c>
      <c r="C88" s="10" t="s">
        <v>488</v>
      </c>
      <c r="D88" s="10">
        <v>966</v>
      </c>
    </row>
    <row r="89" spans="1:4">
      <c r="A89" s="10" t="s">
        <v>547</v>
      </c>
      <c r="B89" s="10" t="s">
        <v>529</v>
      </c>
      <c r="C89" s="10" t="s">
        <v>488</v>
      </c>
      <c r="D89" s="10">
        <v>946</v>
      </c>
    </row>
    <row r="90" spans="1:4">
      <c r="A90" s="10" t="s">
        <v>547</v>
      </c>
      <c r="B90" s="10" t="s">
        <v>548</v>
      </c>
      <c r="C90" s="10" t="s">
        <v>488</v>
      </c>
      <c r="D90" s="10">
        <v>764</v>
      </c>
    </row>
    <row r="91" spans="1:4">
      <c r="A91" s="10" t="s">
        <v>547</v>
      </c>
      <c r="B91" s="10" t="s">
        <v>530</v>
      </c>
      <c r="C91" s="10" t="s">
        <v>488</v>
      </c>
      <c r="D91" s="10">
        <v>15755</v>
      </c>
    </row>
    <row r="92" spans="1:4">
      <c r="A92" s="10" t="s">
        <v>547</v>
      </c>
      <c r="B92" s="10" t="s">
        <v>531</v>
      </c>
      <c r="C92" s="10" t="s">
        <v>488</v>
      </c>
      <c r="D92" s="10">
        <v>10520</v>
      </c>
    </row>
    <row r="93" spans="1:4">
      <c r="A93" s="10" t="s">
        <v>547</v>
      </c>
      <c r="B93" s="10" t="s">
        <v>544</v>
      </c>
      <c r="C93" s="10" t="s">
        <v>488</v>
      </c>
      <c r="D93" s="10">
        <v>1540</v>
      </c>
    </row>
    <row r="94" spans="1:4">
      <c r="A94" s="10" t="s">
        <v>547</v>
      </c>
      <c r="B94" s="10" t="s">
        <v>434</v>
      </c>
      <c r="C94" s="10" t="s">
        <v>488</v>
      </c>
      <c r="D94" s="10">
        <v>1677</v>
      </c>
    </row>
    <row r="95" spans="1:4">
      <c r="A95" s="10" t="s">
        <v>547</v>
      </c>
      <c r="B95" s="10" t="s">
        <v>235</v>
      </c>
      <c r="C95" s="10" t="s">
        <v>488</v>
      </c>
      <c r="D95" s="10">
        <v>39295.03</v>
      </c>
    </row>
    <row r="96" spans="1:4">
      <c r="A96" s="10" t="s">
        <v>547</v>
      </c>
      <c r="B96" s="10" t="s">
        <v>533</v>
      </c>
      <c r="C96" s="10" t="s">
        <v>488</v>
      </c>
      <c r="D96" s="10">
        <v>1700</v>
      </c>
    </row>
    <row r="97" spans="1:4">
      <c r="A97" s="10" t="s">
        <v>547</v>
      </c>
      <c r="B97" s="10" t="s">
        <v>534</v>
      </c>
      <c r="C97" s="10" t="s">
        <v>488</v>
      </c>
      <c r="D97" s="10">
        <v>452.6</v>
      </c>
    </row>
    <row r="98" spans="1:4">
      <c r="A98" s="10" t="s">
        <v>547</v>
      </c>
      <c r="B98" s="10" t="s">
        <v>535</v>
      </c>
      <c r="C98" s="10" t="s">
        <v>488</v>
      </c>
      <c r="D98" s="10">
        <v>611.15</v>
      </c>
    </row>
    <row r="99" spans="1:4">
      <c r="A99" s="10" t="s">
        <v>547</v>
      </c>
      <c r="B99" s="10" t="s">
        <v>532</v>
      </c>
      <c r="C99" s="10" t="s">
        <v>488</v>
      </c>
      <c r="D99" s="10">
        <v>17698.09</v>
      </c>
    </row>
    <row r="100" spans="1:4">
      <c r="A100" s="10" t="s">
        <v>549</v>
      </c>
      <c r="B100" s="10" t="s">
        <v>220</v>
      </c>
      <c r="C100" s="10" t="s">
        <v>488</v>
      </c>
      <c r="D100" s="10">
        <v>34</v>
      </c>
    </row>
    <row r="101" spans="1:4">
      <c r="A101" s="10" t="s">
        <v>549</v>
      </c>
      <c r="B101" s="10" t="s">
        <v>531</v>
      </c>
      <c r="C101" s="10" t="s">
        <v>488</v>
      </c>
      <c r="D101" s="10">
        <v>1294</v>
      </c>
    </row>
    <row r="102" spans="1:4">
      <c r="A102" s="10" t="s">
        <v>549</v>
      </c>
      <c r="B102" s="10" t="s">
        <v>235</v>
      </c>
      <c r="C102" s="10" t="s">
        <v>488</v>
      </c>
      <c r="D102" s="10">
        <v>511.32</v>
      </c>
    </row>
    <row r="103" spans="1:4">
      <c r="A103" s="10" t="s">
        <v>549</v>
      </c>
      <c r="B103" s="10" t="s">
        <v>532</v>
      </c>
      <c r="C103" s="10" t="s">
        <v>488</v>
      </c>
      <c r="D103" s="10">
        <v>273.56</v>
      </c>
    </row>
    <row r="104" spans="1:4">
      <c r="A104" s="10" t="s">
        <v>209</v>
      </c>
      <c r="B104" s="10" t="s">
        <v>310</v>
      </c>
      <c r="C104" s="10" t="s">
        <v>488</v>
      </c>
      <c r="D104" s="10">
        <v>1059</v>
      </c>
    </row>
    <row r="105" spans="1:4">
      <c r="A105" s="10" t="s">
        <v>209</v>
      </c>
      <c r="B105" s="10" t="s">
        <v>220</v>
      </c>
      <c r="C105" s="10" t="s">
        <v>488</v>
      </c>
      <c r="D105" s="10">
        <v>540</v>
      </c>
    </row>
    <row r="106" spans="1:4">
      <c r="A106" s="10" t="s">
        <v>209</v>
      </c>
      <c r="B106" s="10" t="s">
        <v>528</v>
      </c>
      <c r="C106" s="10" t="s">
        <v>488</v>
      </c>
      <c r="D106" s="10">
        <v>14586</v>
      </c>
    </row>
    <row r="107" spans="1:4">
      <c r="A107" s="10" t="s">
        <v>209</v>
      </c>
      <c r="B107" s="10" t="s">
        <v>538</v>
      </c>
      <c r="C107" s="10" t="s">
        <v>488</v>
      </c>
      <c r="D107" s="10">
        <v>3448</v>
      </c>
    </row>
    <row r="108" spans="1:4">
      <c r="A108" s="10" t="s">
        <v>209</v>
      </c>
      <c r="B108" s="10" t="s">
        <v>216</v>
      </c>
      <c r="C108" s="10" t="s">
        <v>488</v>
      </c>
      <c r="D108" s="10">
        <v>485</v>
      </c>
    </row>
    <row r="109" spans="1:4">
      <c r="A109" s="10" t="s">
        <v>209</v>
      </c>
      <c r="B109" s="10" t="s">
        <v>235</v>
      </c>
      <c r="C109" s="10" t="s">
        <v>488</v>
      </c>
      <c r="D109" s="10">
        <v>24772.91</v>
      </c>
    </row>
    <row r="110" spans="1:4">
      <c r="A110" s="10" t="s">
        <v>209</v>
      </c>
      <c r="B110" s="10" t="s">
        <v>533</v>
      </c>
      <c r="C110" s="10" t="s">
        <v>488</v>
      </c>
      <c r="D110" s="10">
        <v>600</v>
      </c>
    </row>
    <row r="111" spans="1:4">
      <c r="A111" s="10" t="s">
        <v>209</v>
      </c>
      <c r="B111" s="10" t="s">
        <v>534</v>
      </c>
      <c r="C111" s="10" t="s">
        <v>488</v>
      </c>
      <c r="D111" s="10">
        <v>780</v>
      </c>
    </row>
    <row r="112" spans="1:4">
      <c r="A112" s="10" t="s">
        <v>209</v>
      </c>
      <c r="B112" s="10" t="s">
        <v>535</v>
      </c>
      <c r="C112" s="10" t="s">
        <v>488</v>
      </c>
      <c r="D112" s="10">
        <v>6213.06</v>
      </c>
    </row>
    <row r="113" spans="1:4">
      <c r="A113" s="10" t="s">
        <v>209</v>
      </c>
      <c r="B113" s="10" t="s">
        <v>532</v>
      </c>
      <c r="C113" s="10" t="s">
        <v>488</v>
      </c>
      <c r="D113" s="10">
        <v>6777.01</v>
      </c>
    </row>
    <row r="114" spans="1:4">
      <c r="A114" s="10" t="s">
        <v>211</v>
      </c>
      <c r="B114" s="10" t="s">
        <v>310</v>
      </c>
      <c r="C114" s="10" t="s">
        <v>488</v>
      </c>
      <c r="D114" s="10">
        <v>90</v>
      </c>
    </row>
    <row r="115" spans="1:4">
      <c r="A115" s="10" t="s">
        <v>211</v>
      </c>
      <c r="B115" s="10" t="s">
        <v>220</v>
      </c>
      <c r="C115" s="10" t="s">
        <v>488</v>
      </c>
      <c r="D115" s="10">
        <v>771</v>
      </c>
    </row>
    <row r="116" spans="1:4">
      <c r="A116" s="10" t="s">
        <v>211</v>
      </c>
      <c r="B116" s="10" t="s">
        <v>530</v>
      </c>
      <c r="C116" s="10" t="s">
        <v>488</v>
      </c>
      <c r="D116" s="10">
        <v>36648</v>
      </c>
    </row>
    <row r="117" spans="1:4">
      <c r="A117" s="10" t="s">
        <v>211</v>
      </c>
      <c r="B117" s="10" t="s">
        <v>235</v>
      </c>
      <c r="C117" s="10" t="s">
        <v>488</v>
      </c>
      <c r="D117" s="10">
        <v>794.03</v>
      </c>
    </row>
    <row r="118" spans="1:4">
      <c r="A118" s="10" t="s">
        <v>211</v>
      </c>
      <c r="B118" s="10" t="s">
        <v>532</v>
      </c>
      <c r="C118" s="10" t="s">
        <v>488</v>
      </c>
      <c r="D118" s="10">
        <v>7135.55</v>
      </c>
    </row>
    <row r="119" spans="1:4">
      <c r="A119" s="10" t="s">
        <v>550</v>
      </c>
      <c r="B119" s="10" t="s">
        <v>310</v>
      </c>
      <c r="C119" s="10" t="s">
        <v>488</v>
      </c>
      <c r="D119" s="10">
        <v>1316.65</v>
      </c>
    </row>
    <row r="120" spans="1:4">
      <c r="A120" s="10" t="s">
        <v>550</v>
      </c>
      <c r="B120" s="10" t="s">
        <v>220</v>
      </c>
      <c r="C120" s="10" t="s">
        <v>488</v>
      </c>
      <c r="D120" s="10">
        <v>804</v>
      </c>
    </row>
    <row r="121" spans="1:4">
      <c r="A121" s="10" t="s">
        <v>550</v>
      </c>
      <c r="B121" s="10" t="s">
        <v>537</v>
      </c>
      <c r="C121" s="10" t="s">
        <v>488</v>
      </c>
      <c r="D121" s="10">
        <v>5954</v>
      </c>
    </row>
    <row r="122" spans="1:4">
      <c r="A122" s="10" t="s">
        <v>550</v>
      </c>
      <c r="B122" s="10" t="s">
        <v>528</v>
      </c>
      <c r="C122" s="10" t="s">
        <v>488</v>
      </c>
      <c r="D122" s="10">
        <v>6235.4</v>
      </c>
    </row>
    <row r="123" spans="1:4">
      <c r="A123" s="10" t="s">
        <v>550</v>
      </c>
      <c r="B123" s="10" t="s">
        <v>538</v>
      </c>
      <c r="C123" s="10" t="s">
        <v>488</v>
      </c>
      <c r="D123" s="10">
        <v>17041.3</v>
      </c>
    </row>
    <row r="124" spans="1:4">
      <c r="A124" s="10" t="s">
        <v>550</v>
      </c>
      <c r="B124" s="10" t="s">
        <v>529</v>
      </c>
      <c r="C124" s="10" t="s">
        <v>488</v>
      </c>
      <c r="D124" s="10">
        <v>358.9</v>
      </c>
    </row>
    <row r="125" spans="1:4">
      <c r="A125" s="10" t="s">
        <v>550</v>
      </c>
      <c r="B125" s="10" t="s">
        <v>530</v>
      </c>
      <c r="C125" s="10" t="s">
        <v>488</v>
      </c>
      <c r="D125" s="10">
        <v>980</v>
      </c>
    </row>
    <row r="126" spans="1:4">
      <c r="A126" s="10" t="s">
        <v>550</v>
      </c>
      <c r="B126" s="10" t="s">
        <v>531</v>
      </c>
      <c r="C126" s="10" t="s">
        <v>488</v>
      </c>
      <c r="D126" s="10">
        <v>1859</v>
      </c>
    </row>
    <row r="127" spans="1:4">
      <c r="A127" s="10" t="s">
        <v>550</v>
      </c>
      <c r="B127" s="10" t="s">
        <v>235</v>
      </c>
      <c r="C127" s="10" t="s">
        <v>488</v>
      </c>
      <c r="D127" s="10">
        <v>13334.52</v>
      </c>
    </row>
    <row r="128" spans="1:4">
      <c r="A128" s="10" t="s">
        <v>550</v>
      </c>
      <c r="B128" s="10" t="s">
        <v>533</v>
      </c>
      <c r="C128" s="10" t="s">
        <v>488</v>
      </c>
      <c r="D128" s="10">
        <v>850</v>
      </c>
    </row>
    <row r="129" spans="1:4">
      <c r="A129" s="10" t="s">
        <v>550</v>
      </c>
      <c r="B129" s="10" t="s">
        <v>535</v>
      </c>
      <c r="C129" s="10" t="s">
        <v>488</v>
      </c>
      <c r="D129" s="10">
        <v>5903</v>
      </c>
    </row>
    <row r="130" spans="1:4">
      <c r="A130" s="10" t="s">
        <v>550</v>
      </c>
      <c r="B130" s="10" t="s">
        <v>532</v>
      </c>
      <c r="C130" s="10" t="s">
        <v>488</v>
      </c>
      <c r="D130" s="10">
        <v>10175</v>
      </c>
    </row>
    <row r="131" spans="1:4">
      <c r="A131" s="10" t="s">
        <v>551</v>
      </c>
      <c r="B131" s="10" t="s">
        <v>310</v>
      </c>
      <c r="C131" s="10" t="s">
        <v>488</v>
      </c>
      <c r="D131" s="10">
        <v>700</v>
      </c>
    </row>
    <row r="132" spans="1:4">
      <c r="A132" s="10" t="s">
        <v>551</v>
      </c>
      <c r="B132" s="10" t="s">
        <v>220</v>
      </c>
      <c r="C132" s="10" t="s">
        <v>488</v>
      </c>
      <c r="D132" s="10">
        <v>229</v>
      </c>
    </row>
    <row r="133" spans="1:4">
      <c r="A133" s="10" t="s">
        <v>551</v>
      </c>
      <c r="B133" s="10" t="s">
        <v>528</v>
      </c>
      <c r="C133" s="10" t="s">
        <v>488</v>
      </c>
      <c r="D133" s="10">
        <v>4016</v>
      </c>
    </row>
    <row r="134" spans="1:4">
      <c r="A134" s="10" t="s">
        <v>551</v>
      </c>
      <c r="B134" s="10" t="s">
        <v>530</v>
      </c>
      <c r="C134" s="10" t="s">
        <v>488</v>
      </c>
      <c r="D134" s="10">
        <v>4496.2</v>
      </c>
    </row>
    <row r="135" spans="1:4">
      <c r="A135" s="10" t="s">
        <v>551</v>
      </c>
      <c r="B135" s="10" t="s">
        <v>531</v>
      </c>
      <c r="C135" s="10" t="s">
        <v>488</v>
      </c>
      <c r="D135" s="10">
        <v>3921</v>
      </c>
    </row>
    <row r="136" spans="1:4">
      <c r="A136" s="10" t="s">
        <v>551</v>
      </c>
      <c r="B136" s="10" t="s">
        <v>235</v>
      </c>
      <c r="C136" s="10" t="s">
        <v>488</v>
      </c>
      <c r="D136" s="10">
        <v>8129.26</v>
      </c>
    </row>
    <row r="137" spans="1:4">
      <c r="A137" s="10" t="s">
        <v>551</v>
      </c>
      <c r="B137" s="10" t="s">
        <v>535</v>
      </c>
      <c r="C137" s="10" t="s">
        <v>488</v>
      </c>
      <c r="D137" s="10">
        <v>97.15</v>
      </c>
    </row>
    <row r="138" spans="1:4">
      <c r="A138" s="10" t="s">
        <v>551</v>
      </c>
      <c r="B138" s="10" t="s">
        <v>532</v>
      </c>
      <c r="C138" s="10" t="s">
        <v>488</v>
      </c>
      <c r="D138" s="10">
        <v>7978.07</v>
      </c>
    </row>
    <row r="139" spans="1:4">
      <c r="A139" s="10" t="s">
        <v>552</v>
      </c>
      <c r="B139" s="10" t="s">
        <v>528</v>
      </c>
      <c r="C139" s="10" t="s">
        <v>488</v>
      </c>
      <c r="D139" s="10">
        <v>6651.0839999999998</v>
      </c>
    </row>
    <row r="140" spans="1:4">
      <c r="A140" s="10" t="s">
        <v>552</v>
      </c>
      <c r="B140" s="10" t="s">
        <v>529</v>
      </c>
      <c r="C140" s="10" t="s">
        <v>488</v>
      </c>
      <c r="D140" s="10">
        <v>692.71699999999998</v>
      </c>
    </row>
    <row r="141" spans="1:4">
      <c r="A141" s="10" t="s">
        <v>552</v>
      </c>
      <c r="B141" s="10" t="s">
        <v>531</v>
      </c>
      <c r="C141" s="10" t="s">
        <v>488</v>
      </c>
      <c r="D141" s="10">
        <v>292</v>
      </c>
    </row>
    <row r="142" spans="1:4">
      <c r="A142" s="10" t="s">
        <v>552</v>
      </c>
      <c r="B142" s="10" t="s">
        <v>553</v>
      </c>
      <c r="C142" s="10" t="s">
        <v>488</v>
      </c>
      <c r="D142" s="10">
        <v>216</v>
      </c>
    </row>
    <row r="143" spans="1:4">
      <c r="A143" s="10" t="s">
        <v>552</v>
      </c>
      <c r="B143" s="10" t="s">
        <v>544</v>
      </c>
      <c r="C143" s="10" t="s">
        <v>488</v>
      </c>
      <c r="D143" s="10">
        <v>953.5</v>
      </c>
    </row>
    <row r="144" spans="1:4">
      <c r="A144" s="10" t="s">
        <v>552</v>
      </c>
      <c r="B144" s="10" t="s">
        <v>235</v>
      </c>
      <c r="C144" s="10" t="s">
        <v>488</v>
      </c>
      <c r="D144" s="10">
        <v>3420.69</v>
      </c>
    </row>
    <row r="145" spans="1:4">
      <c r="A145" s="10" t="s">
        <v>552</v>
      </c>
      <c r="B145" s="10" t="s">
        <v>533</v>
      </c>
      <c r="C145" s="10" t="s">
        <v>488</v>
      </c>
      <c r="D145" s="10">
        <v>450</v>
      </c>
    </row>
    <row r="146" spans="1:4">
      <c r="A146" s="10" t="s">
        <v>552</v>
      </c>
      <c r="B146" s="10" t="s">
        <v>534</v>
      </c>
      <c r="C146" s="10" t="s">
        <v>488</v>
      </c>
      <c r="D146" s="10">
        <v>102.797</v>
      </c>
    </row>
    <row r="147" spans="1:4">
      <c r="A147" s="10" t="s">
        <v>552</v>
      </c>
      <c r="B147" s="10" t="s">
        <v>535</v>
      </c>
      <c r="C147" s="10" t="s">
        <v>488</v>
      </c>
      <c r="D147" s="10">
        <v>486.28</v>
      </c>
    </row>
    <row r="148" spans="1:4">
      <c r="A148" s="10" t="s">
        <v>552</v>
      </c>
      <c r="B148" s="10" t="s">
        <v>532</v>
      </c>
      <c r="C148" s="10" t="s">
        <v>488</v>
      </c>
      <c r="D148" s="10">
        <v>7663.38</v>
      </c>
    </row>
    <row r="149" spans="1:4">
      <c r="A149" s="10" t="s">
        <v>554</v>
      </c>
      <c r="B149" s="10" t="s">
        <v>310</v>
      </c>
      <c r="C149" s="10" t="s">
        <v>488</v>
      </c>
      <c r="D149" s="10">
        <v>23</v>
      </c>
    </row>
    <row r="150" spans="1:4">
      <c r="A150" s="10" t="s">
        <v>554</v>
      </c>
      <c r="B150" s="10" t="s">
        <v>220</v>
      </c>
      <c r="C150" s="10" t="s">
        <v>488</v>
      </c>
      <c r="D150" s="10">
        <v>62</v>
      </c>
    </row>
    <row r="151" spans="1:4">
      <c r="A151" s="10" t="s">
        <v>554</v>
      </c>
      <c r="B151" s="10" t="s">
        <v>537</v>
      </c>
      <c r="C151" s="10" t="s">
        <v>488</v>
      </c>
      <c r="D151" s="10">
        <v>894</v>
      </c>
    </row>
    <row r="152" spans="1:4">
      <c r="A152" s="10" t="s">
        <v>554</v>
      </c>
      <c r="B152" s="10" t="s">
        <v>528</v>
      </c>
      <c r="C152" s="10" t="s">
        <v>488</v>
      </c>
      <c r="D152" s="10">
        <v>476</v>
      </c>
    </row>
    <row r="153" spans="1:4">
      <c r="A153" s="10" t="s">
        <v>554</v>
      </c>
      <c r="B153" s="10" t="s">
        <v>530</v>
      </c>
      <c r="C153" s="10" t="s">
        <v>488</v>
      </c>
      <c r="D153" s="10">
        <v>1630</v>
      </c>
    </row>
    <row r="154" spans="1:4">
      <c r="A154" s="10" t="s">
        <v>554</v>
      </c>
      <c r="B154" s="10" t="s">
        <v>531</v>
      </c>
      <c r="C154" s="10" t="s">
        <v>488</v>
      </c>
      <c r="D154" s="10">
        <v>185</v>
      </c>
    </row>
    <row r="155" spans="1:4">
      <c r="A155" s="10" t="s">
        <v>554</v>
      </c>
      <c r="B155" s="10" t="s">
        <v>544</v>
      </c>
      <c r="C155" s="10" t="s">
        <v>488</v>
      </c>
      <c r="D155" s="10">
        <v>110</v>
      </c>
    </row>
    <row r="156" spans="1:4">
      <c r="A156" s="10" t="s">
        <v>554</v>
      </c>
      <c r="B156" s="10" t="s">
        <v>216</v>
      </c>
      <c r="C156" s="10" t="s">
        <v>488</v>
      </c>
      <c r="D156" s="10">
        <v>696</v>
      </c>
    </row>
    <row r="157" spans="1:4">
      <c r="A157" s="10" t="s">
        <v>554</v>
      </c>
      <c r="B157" s="10" t="s">
        <v>235</v>
      </c>
      <c r="C157" s="10" t="s">
        <v>488</v>
      </c>
      <c r="D157" s="10">
        <v>1398.48</v>
      </c>
    </row>
    <row r="158" spans="1:4">
      <c r="A158" s="10" t="s">
        <v>554</v>
      </c>
      <c r="B158" s="10" t="s">
        <v>533</v>
      </c>
      <c r="C158" s="10" t="s">
        <v>488</v>
      </c>
      <c r="D158" s="10">
        <v>200</v>
      </c>
    </row>
    <row r="159" spans="1:4">
      <c r="A159" s="10" t="s">
        <v>554</v>
      </c>
      <c r="B159" s="10" t="s">
        <v>532</v>
      </c>
      <c r="C159" s="10" t="s">
        <v>488</v>
      </c>
      <c r="D159" s="10">
        <v>367.03</v>
      </c>
    </row>
    <row r="160" spans="1:4">
      <c r="A160" s="10" t="s">
        <v>555</v>
      </c>
      <c r="B160" s="10" t="s">
        <v>310</v>
      </c>
      <c r="C160" s="10" t="s">
        <v>488</v>
      </c>
      <c r="D160" s="10">
        <v>1100</v>
      </c>
    </row>
    <row r="161" spans="1:4">
      <c r="A161" s="10" t="s">
        <v>555</v>
      </c>
      <c r="B161" s="10" t="s">
        <v>220</v>
      </c>
      <c r="C161" s="10" t="s">
        <v>488</v>
      </c>
      <c r="D161" s="10">
        <v>1062</v>
      </c>
    </row>
    <row r="162" spans="1:4">
      <c r="A162" s="10" t="s">
        <v>555</v>
      </c>
      <c r="B162" s="10" t="s">
        <v>528</v>
      </c>
      <c r="C162" s="10" t="s">
        <v>488</v>
      </c>
      <c r="D162" s="10">
        <v>24538.6</v>
      </c>
    </row>
    <row r="163" spans="1:4">
      <c r="A163" s="10" t="s">
        <v>555</v>
      </c>
      <c r="B163" s="10" t="s">
        <v>529</v>
      </c>
      <c r="C163" s="10" t="s">
        <v>488</v>
      </c>
      <c r="D163" s="10">
        <v>84</v>
      </c>
    </row>
    <row r="164" spans="1:4">
      <c r="A164" s="10" t="s">
        <v>555</v>
      </c>
      <c r="B164" s="10" t="s">
        <v>530</v>
      </c>
      <c r="C164" s="10" t="s">
        <v>488</v>
      </c>
      <c r="D164" s="10">
        <v>14647</v>
      </c>
    </row>
    <row r="165" spans="1:4">
      <c r="A165" s="10" t="s">
        <v>555</v>
      </c>
      <c r="B165" s="10" t="s">
        <v>531</v>
      </c>
      <c r="C165" s="10" t="s">
        <v>488</v>
      </c>
      <c r="D165" s="10">
        <v>6617.6</v>
      </c>
    </row>
    <row r="166" spans="1:4">
      <c r="A166" s="10" t="s">
        <v>555</v>
      </c>
      <c r="B166" s="10" t="s">
        <v>216</v>
      </c>
      <c r="C166" s="10" t="s">
        <v>488</v>
      </c>
      <c r="D166" s="10">
        <v>7117.2</v>
      </c>
    </row>
    <row r="167" spans="1:4">
      <c r="A167" s="10" t="s">
        <v>555</v>
      </c>
      <c r="B167" s="10" t="s">
        <v>235</v>
      </c>
      <c r="C167" s="10" t="s">
        <v>488</v>
      </c>
      <c r="D167" s="10">
        <v>41382.01</v>
      </c>
    </row>
    <row r="168" spans="1:4">
      <c r="A168" s="10" t="s">
        <v>555</v>
      </c>
      <c r="B168" s="10" t="s">
        <v>534</v>
      </c>
      <c r="C168" s="10" t="s">
        <v>488</v>
      </c>
      <c r="D168" s="10">
        <v>149.5</v>
      </c>
    </row>
    <row r="169" spans="1:4">
      <c r="A169" s="10" t="s">
        <v>555</v>
      </c>
      <c r="B169" s="10" t="s">
        <v>535</v>
      </c>
      <c r="C169" s="10" t="s">
        <v>488</v>
      </c>
      <c r="D169" s="10">
        <v>480</v>
      </c>
    </row>
    <row r="170" spans="1:4">
      <c r="A170" s="10" t="s">
        <v>555</v>
      </c>
      <c r="B170" s="10" t="s">
        <v>532</v>
      </c>
      <c r="C170" s="10" t="s">
        <v>488</v>
      </c>
      <c r="D170" s="10">
        <v>37105.29</v>
      </c>
    </row>
    <row r="171" spans="1:4">
      <c r="A171" s="10" t="s">
        <v>556</v>
      </c>
      <c r="B171" s="10" t="s">
        <v>310</v>
      </c>
      <c r="C171" s="10" t="s">
        <v>488</v>
      </c>
      <c r="D171" s="10">
        <v>2220</v>
      </c>
    </row>
    <row r="172" spans="1:4">
      <c r="A172" s="10" t="s">
        <v>556</v>
      </c>
      <c r="B172" s="10" t="s">
        <v>220</v>
      </c>
      <c r="C172" s="10" t="s">
        <v>488</v>
      </c>
      <c r="D172" s="10">
        <v>971</v>
      </c>
    </row>
    <row r="173" spans="1:4">
      <c r="A173" s="10" t="s">
        <v>556</v>
      </c>
      <c r="B173" s="10" t="s">
        <v>528</v>
      </c>
      <c r="C173" s="10" t="s">
        <v>488</v>
      </c>
      <c r="D173" s="10">
        <v>260</v>
      </c>
    </row>
    <row r="174" spans="1:4">
      <c r="A174" s="10" t="s">
        <v>556</v>
      </c>
      <c r="B174" s="10" t="s">
        <v>530</v>
      </c>
      <c r="C174" s="10" t="s">
        <v>488</v>
      </c>
      <c r="D174" s="10">
        <v>16629</v>
      </c>
    </row>
    <row r="175" spans="1:4">
      <c r="A175" s="10" t="s">
        <v>556</v>
      </c>
      <c r="B175" s="10" t="s">
        <v>216</v>
      </c>
      <c r="C175" s="10" t="s">
        <v>488</v>
      </c>
      <c r="D175" s="10">
        <v>6881</v>
      </c>
    </row>
    <row r="176" spans="1:4">
      <c r="A176" s="10" t="s">
        <v>556</v>
      </c>
      <c r="B176" s="10" t="s">
        <v>235</v>
      </c>
      <c r="C176" s="10" t="s">
        <v>488</v>
      </c>
      <c r="D176" s="10">
        <v>2236.09</v>
      </c>
    </row>
    <row r="177" spans="1:4">
      <c r="A177" s="10" t="s">
        <v>556</v>
      </c>
      <c r="B177" s="10" t="s">
        <v>534</v>
      </c>
      <c r="C177" s="10" t="s">
        <v>488</v>
      </c>
      <c r="D177" s="10">
        <v>120</v>
      </c>
    </row>
    <row r="178" spans="1:4">
      <c r="A178" s="10" t="s">
        <v>556</v>
      </c>
      <c r="B178" s="10" t="s">
        <v>535</v>
      </c>
      <c r="C178" s="10" t="s">
        <v>488</v>
      </c>
      <c r="D178" s="10">
        <v>302.79000000000002</v>
      </c>
    </row>
    <row r="179" spans="1:4">
      <c r="A179" s="10" t="s">
        <v>556</v>
      </c>
      <c r="B179" s="10" t="s">
        <v>532</v>
      </c>
      <c r="C179" s="10" t="s">
        <v>488</v>
      </c>
      <c r="D179" s="10">
        <v>20625.23</v>
      </c>
    </row>
    <row r="180" spans="1:4">
      <c r="A180" s="10" t="s">
        <v>557</v>
      </c>
      <c r="B180" s="10" t="s">
        <v>310</v>
      </c>
      <c r="C180" s="10" t="s">
        <v>488</v>
      </c>
      <c r="D180" s="10">
        <v>300</v>
      </c>
    </row>
    <row r="181" spans="1:4">
      <c r="A181" s="10" t="s">
        <v>557</v>
      </c>
      <c r="B181" s="10" t="s">
        <v>220</v>
      </c>
      <c r="C181" s="10" t="s">
        <v>488</v>
      </c>
      <c r="D181" s="10">
        <v>325</v>
      </c>
    </row>
    <row r="182" spans="1:4">
      <c r="A182" s="10" t="s">
        <v>557</v>
      </c>
      <c r="B182" s="10" t="s">
        <v>530</v>
      </c>
      <c r="C182" s="10" t="s">
        <v>488</v>
      </c>
      <c r="D182" s="10">
        <v>13120</v>
      </c>
    </row>
    <row r="183" spans="1:4">
      <c r="A183" s="10" t="s">
        <v>557</v>
      </c>
      <c r="B183" s="10" t="s">
        <v>531</v>
      </c>
      <c r="C183" s="10" t="s">
        <v>488</v>
      </c>
      <c r="D183" s="10">
        <v>5500</v>
      </c>
    </row>
    <row r="184" spans="1:4">
      <c r="A184" s="10" t="s">
        <v>557</v>
      </c>
      <c r="B184" s="10" t="s">
        <v>216</v>
      </c>
      <c r="C184" s="10" t="s">
        <v>488</v>
      </c>
      <c r="D184" s="10">
        <v>2240</v>
      </c>
    </row>
    <row r="185" spans="1:4">
      <c r="A185" s="10" t="s">
        <v>557</v>
      </c>
      <c r="B185" s="10" t="s">
        <v>235</v>
      </c>
      <c r="C185" s="10" t="s">
        <v>488</v>
      </c>
      <c r="D185" s="10">
        <v>5892.27</v>
      </c>
    </row>
    <row r="186" spans="1:4">
      <c r="A186" s="10" t="s">
        <v>557</v>
      </c>
      <c r="B186" s="10" t="s">
        <v>532</v>
      </c>
      <c r="C186" s="10" t="s">
        <v>488</v>
      </c>
      <c r="D186" s="10">
        <v>185.95</v>
      </c>
    </row>
    <row r="187" spans="1:4">
      <c r="A187" s="10" t="s">
        <v>527</v>
      </c>
      <c r="B187" s="10" t="s">
        <v>558</v>
      </c>
      <c r="C187" s="10" t="s">
        <v>559</v>
      </c>
      <c r="D187" s="10">
        <v>1350</v>
      </c>
    </row>
    <row r="188" spans="1:4">
      <c r="A188" s="10" t="s">
        <v>527</v>
      </c>
      <c r="B188" s="10" t="s">
        <v>560</v>
      </c>
      <c r="C188" s="10" t="s">
        <v>559</v>
      </c>
      <c r="D188" s="10">
        <v>1853.2</v>
      </c>
    </row>
    <row r="189" spans="1:4">
      <c r="A189" s="10" t="s">
        <v>208</v>
      </c>
      <c r="B189" s="10" t="s">
        <v>558</v>
      </c>
      <c r="C189" s="10" t="s">
        <v>559</v>
      </c>
      <c r="D189" s="10">
        <v>750</v>
      </c>
    </row>
    <row r="190" spans="1:4">
      <c r="A190" s="10" t="s">
        <v>208</v>
      </c>
      <c r="B190" s="10" t="s">
        <v>560</v>
      </c>
      <c r="C190" s="10" t="s">
        <v>559</v>
      </c>
      <c r="D190" s="10">
        <v>2143.1999999999998</v>
      </c>
    </row>
    <row r="191" spans="1:4">
      <c r="A191" s="10" t="s">
        <v>561</v>
      </c>
      <c r="B191" s="10" t="s">
        <v>558</v>
      </c>
      <c r="C191" s="10" t="s">
        <v>559</v>
      </c>
      <c r="D191" s="10">
        <v>1800</v>
      </c>
    </row>
    <row r="192" spans="1:4">
      <c r="A192" s="10" t="s">
        <v>561</v>
      </c>
      <c r="B192" s="10" t="s">
        <v>560</v>
      </c>
      <c r="C192" s="10" t="s">
        <v>559</v>
      </c>
      <c r="D192" s="10">
        <v>2201.6799999999998</v>
      </c>
    </row>
    <row r="193" spans="1:4">
      <c r="A193" s="10" t="s">
        <v>210</v>
      </c>
      <c r="B193" s="10" t="s">
        <v>558</v>
      </c>
      <c r="C193" s="10" t="s">
        <v>559</v>
      </c>
      <c r="D193" s="10">
        <v>1350</v>
      </c>
    </row>
    <row r="194" spans="1:4">
      <c r="A194" s="10" t="s">
        <v>210</v>
      </c>
      <c r="B194" s="10" t="s">
        <v>560</v>
      </c>
      <c r="C194" s="10" t="s">
        <v>559</v>
      </c>
      <c r="D194" s="10">
        <v>991.28</v>
      </c>
    </row>
    <row r="195" spans="1:4">
      <c r="A195" s="10" t="s">
        <v>540</v>
      </c>
      <c r="B195" s="10" t="s">
        <v>558</v>
      </c>
      <c r="C195" s="10" t="s">
        <v>559</v>
      </c>
      <c r="D195" s="10">
        <v>1200</v>
      </c>
    </row>
    <row r="196" spans="1:4">
      <c r="A196" s="10" t="s">
        <v>540</v>
      </c>
      <c r="B196" s="10" t="s">
        <v>560</v>
      </c>
      <c r="C196" s="10" t="s">
        <v>559</v>
      </c>
      <c r="D196" s="10">
        <v>1313</v>
      </c>
    </row>
    <row r="197" spans="1:4">
      <c r="A197" s="10" t="s">
        <v>207</v>
      </c>
      <c r="B197" s="10" t="s">
        <v>558</v>
      </c>
      <c r="C197" s="10" t="s">
        <v>559</v>
      </c>
      <c r="D197" s="10">
        <v>3300</v>
      </c>
    </row>
    <row r="198" spans="1:4">
      <c r="A198" s="10" t="s">
        <v>207</v>
      </c>
      <c r="B198" s="10" t="s">
        <v>560</v>
      </c>
      <c r="C198" s="10" t="s">
        <v>559</v>
      </c>
      <c r="D198" s="10">
        <v>13956.36</v>
      </c>
    </row>
    <row r="199" spans="1:4">
      <c r="A199" s="10" t="s">
        <v>546</v>
      </c>
      <c r="B199" s="10" t="s">
        <v>558</v>
      </c>
      <c r="C199" s="10" t="s">
        <v>559</v>
      </c>
      <c r="D199" s="10">
        <v>12300</v>
      </c>
    </row>
    <row r="200" spans="1:4">
      <c r="A200" s="10" t="s">
        <v>546</v>
      </c>
      <c r="B200" s="10" t="s">
        <v>560</v>
      </c>
      <c r="C200" s="10" t="s">
        <v>559</v>
      </c>
      <c r="D200" s="10">
        <v>17560.400000000001</v>
      </c>
    </row>
    <row r="201" spans="1:4">
      <c r="A201" s="10" t="s">
        <v>547</v>
      </c>
      <c r="B201" s="10" t="s">
        <v>558</v>
      </c>
      <c r="C201" s="10" t="s">
        <v>559</v>
      </c>
      <c r="D201" s="10">
        <v>9900</v>
      </c>
    </row>
    <row r="202" spans="1:4">
      <c r="A202" s="10" t="s">
        <v>547</v>
      </c>
      <c r="B202" s="10" t="s">
        <v>560</v>
      </c>
      <c r="C202" s="10" t="s">
        <v>559</v>
      </c>
      <c r="D202" s="10">
        <v>14455.6</v>
      </c>
    </row>
    <row r="203" spans="1:4">
      <c r="A203" s="10" t="s">
        <v>549</v>
      </c>
      <c r="B203" s="10" t="s">
        <v>560</v>
      </c>
      <c r="C203" s="10" t="s">
        <v>559</v>
      </c>
      <c r="D203" s="10">
        <v>157.63999999999999</v>
      </c>
    </row>
    <row r="204" spans="1:4">
      <c r="A204" s="10" t="s">
        <v>209</v>
      </c>
      <c r="B204" s="10" t="s">
        <v>558</v>
      </c>
      <c r="C204" s="10" t="s">
        <v>559</v>
      </c>
      <c r="D204" s="10">
        <v>1200</v>
      </c>
    </row>
    <row r="205" spans="1:4">
      <c r="A205" s="10" t="s">
        <v>209</v>
      </c>
      <c r="B205" s="10" t="s">
        <v>560</v>
      </c>
      <c r="C205" s="10" t="s">
        <v>559</v>
      </c>
      <c r="D205" s="10">
        <v>3200.48</v>
      </c>
    </row>
    <row r="206" spans="1:4">
      <c r="A206" s="10" t="s">
        <v>211</v>
      </c>
      <c r="B206" s="10" t="s">
        <v>558</v>
      </c>
      <c r="C206" s="10" t="s">
        <v>559</v>
      </c>
      <c r="D206" s="10">
        <v>1950</v>
      </c>
    </row>
    <row r="207" spans="1:4">
      <c r="A207" s="10" t="s">
        <v>211</v>
      </c>
      <c r="B207" s="10" t="s">
        <v>560</v>
      </c>
      <c r="C207" s="10" t="s">
        <v>559</v>
      </c>
      <c r="D207" s="10">
        <v>1068.1600000000001</v>
      </c>
    </row>
    <row r="208" spans="1:4">
      <c r="A208" s="10" t="s">
        <v>550</v>
      </c>
      <c r="B208" s="10" t="s">
        <v>558</v>
      </c>
      <c r="C208" s="10" t="s">
        <v>559</v>
      </c>
      <c r="D208" s="10">
        <v>1050</v>
      </c>
    </row>
    <row r="209" spans="1:4">
      <c r="A209" s="10" t="s">
        <v>550</v>
      </c>
      <c r="B209" s="10" t="s">
        <v>560</v>
      </c>
      <c r="C209" s="10" t="s">
        <v>559</v>
      </c>
      <c r="D209" s="10">
        <v>9140.36</v>
      </c>
    </row>
    <row r="210" spans="1:4">
      <c r="A210" s="10" t="s">
        <v>551</v>
      </c>
      <c r="B210" s="10" t="s">
        <v>558</v>
      </c>
      <c r="C210" s="10" t="s">
        <v>559</v>
      </c>
      <c r="D210" s="10">
        <v>1650</v>
      </c>
    </row>
    <row r="211" spans="1:4">
      <c r="A211" s="10" t="s">
        <v>551</v>
      </c>
      <c r="B211" s="10" t="s">
        <v>560</v>
      </c>
      <c r="C211" s="10" t="s">
        <v>559</v>
      </c>
      <c r="D211" s="10">
        <v>2025.76</v>
      </c>
    </row>
    <row r="212" spans="1:4">
      <c r="A212" s="10" t="s">
        <v>552</v>
      </c>
      <c r="B212" s="10" t="s">
        <v>558</v>
      </c>
      <c r="C212" s="10" t="s">
        <v>559</v>
      </c>
      <c r="D212" s="10">
        <v>1820.74</v>
      </c>
    </row>
    <row r="213" spans="1:4">
      <c r="A213" s="10" t="s">
        <v>554</v>
      </c>
      <c r="B213" s="10" t="s">
        <v>558</v>
      </c>
      <c r="C213" s="10" t="s">
        <v>559</v>
      </c>
      <c r="D213" s="10">
        <v>150</v>
      </c>
    </row>
    <row r="214" spans="1:4">
      <c r="A214" s="10" t="s">
        <v>555</v>
      </c>
      <c r="B214" s="10" t="s">
        <v>558</v>
      </c>
      <c r="C214" s="10" t="s">
        <v>559</v>
      </c>
      <c r="D214" s="10">
        <v>3000</v>
      </c>
    </row>
    <row r="215" spans="1:4">
      <c r="A215" s="10" t="s">
        <v>555</v>
      </c>
      <c r="B215" s="10" t="s">
        <v>560</v>
      </c>
      <c r="C215" s="10" t="s">
        <v>559</v>
      </c>
      <c r="D215" s="10">
        <v>8995.8799999999992</v>
      </c>
    </row>
    <row r="216" spans="1:4">
      <c r="A216" s="10" t="s">
        <v>556</v>
      </c>
      <c r="B216" s="10" t="s">
        <v>558</v>
      </c>
      <c r="C216" s="10" t="s">
        <v>559</v>
      </c>
      <c r="D216" s="10">
        <v>2100</v>
      </c>
    </row>
    <row r="217" spans="1:4">
      <c r="A217" s="10" t="s">
        <v>556</v>
      </c>
      <c r="B217" s="10" t="s">
        <v>560</v>
      </c>
      <c r="C217" s="10" t="s">
        <v>559</v>
      </c>
      <c r="D217" s="10">
        <v>1799.12</v>
      </c>
    </row>
    <row r="218" spans="1:4">
      <c r="A218" s="10" t="s">
        <v>557</v>
      </c>
      <c r="B218" s="10" t="s">
        <v>558</v>
      </c>
      <c r="C218" s="10" t="s">
        <v>559</v>
      </c>
      <c r="D218" s="10">
        <v>750</v>
      </c>
    </row>
    <row r="219" spans="1:4">
      <c r="A219" s="10" t="s">
        <v>557</v>
      </c>
      <c r="B219" s="10" t="s">
        <v>560</v>
      </c>
      <c r="C219" s="10" t="s">
        <v>559</v>
      </c>
      <c r="D219" s="10">
        <v>1695.44</v>
      </c>
    </row>
    <row r="220" spans="1:4">
      <c r="A220" s="10" t="s">
        <v>527</v>
      </c>
      <c r="B220" s="10" t="s">
        <v>562</v>
      </c>
      <c r="C220" s="10" t="s">
        <v>563</v>
      </c>
      <c r="D220" s="10">
        <v>77.290472769999994</v>
      </c>
    </row>
    <row r="221" spans="1:4">
      <c r="A221" s="10" t="s">
        <v>208</v>
      </c>
      <c r="B221" s="10" t="s">
        <v>562</v>
      </c>
      <c r="C221" s="10" t="s">
        <v>563</v>
      </c>
      <c r="D221" s="10">
        <v>89.528821949999994</v>
      </c>
    </row>
    <row r="222" spans="1:4">
      <c r="A222" s="10" t="s">
        <v>536</v>
      </c>
      <c r="B222" s="10" t="s">
        <v>562</v>
      </c>
      <c r="C222" s="10" t="s">
        <v>563</v>
      </c>
      <c r="D222" s="10">
        <v>73.72314575</v>
      </c>
    </row>
    <row r="223" spans="1:4">
      <c r="A223" s="10" t="s">
        <v>210</v>
      </c>
      <c r="B223" s="10" t="s">
        <v>562</v>
      </c>
      <c r="C223" s="10" t="s">
        <v>563</v>
      </c>
      <c r="D223" s="10">
        <v>45.258743209999999</v>
      </c>
    </row>
    <row r="224" spans="1:4">
      <c r="A224" s="10" t="s">
        <v>540</v>
      </c>
      <c r="B224" s="10" t="s">
        <v>562</v>
      </c>
      <c r="C224" s="10" t="s">
        <v>563</v>
      </c>
      <c r="D224" s="10">
        <v>97.344841979999998</v>
      </c>
    </row>
    <row r="225" spans="1:4">
      <c r="A225" s="10" t="s">
        <v>207</v>
      </c>
      <c r="B225" s="10" t="s">
        <v>562</v>
      </c>
      <c r="C225" s="10" t="s">
        <v>563</v>
      </c>
      <c r="D225" s="10">
        <v>474.39518770000001</v>
      </c>
    </row>
    <row r="226" spans="1:4">
      <c r="A226" s="10" t="s">
        <v>546</v>
      </c>
      <c r="B226" s="10" t="s">
        <v>562</v>
      </c>
      <c r="C226" s="10" t="s">
        <v>563</v>
      </c>
      <c r="D226" s="10">
        <v>589.06087349999996</v>
      </c>
    </row>
    <row r="227" spans="1:4">
      <c r="A227" s="10" t="s">
        <v>564</v>
      </c>
      <c r="B227" s="10" t="s">
        <v>562</v>
      </c>
      <c r="C227" s="10" t="s">
        <v>563</v>
      </c>
      <c r="D227" s="10">
        <v>303.7803821</v>
      </c>
    </row>
    <row r="228" spans="1:4">
      <c r="A228" s="10" t="s">
        <v>547</v>
      </c>
      <c r="B228" s="10" t="s">
        <v>562</v>
      </c>
      <c r="C228" s="10" t="s">
        <v>563</v>
      </c>
      <c r="D228" s="10">
        <v>346.02437359999999</v>
      </c>
    </row>
    <row r="229" spans="1:4">
      <c r="A229" s="10" t="s">
        <v>549</v>
      </c>
      <c r="B229" s="10" t="s">
        <v>562</v>
      </c>
      <c r="C229" s="10" t="s">
        <v>563</v>
      </c>
      <c r="D229" s="10">
        <v>8.0288045169999993</v>
      </c>
    </row>
    <row r="230" spans="1:4">
      <c r="A230" s="10" t="s">
        <v>209</v>
      </c>
      <c r="B230" s="10" t="s">
        <v>562</v>
      </c>
      <c r="C230" s="10" t="s">
        <v>563</v>
      </c>
      <c r="D230" s="10">
        <v>130.95923210000001</v>
      </c>
    </row>
    <row r="231" spans="1:4">
      <c r="A231" s="10" t="s">
        <v>211</v>
      </c>
      <c r="B231" s="10" t="s">
        <v>562</v>
      </c>
      <c r="C231" s="10" t="s">
        <v>563</v>
      </c>
      <c r="D231" s="10">
        <v>153.0205129</v>
      </c>
    </row>
    <row r="232" spans="1:4">
      <c r="A232" s="10" t="s">
        <v>550</v>
      </c>
      <c r="B232" s="10" t="s">
        <v>562</v>
      </c>
      <c r="C232" s="10" t="s">
        <v>563</v>
      </c>
      <c r="D232" s="10">
        <v>183.40511989999999</v>
      </c>
    </row>
    <row r="233" spans="1:4">
      <c r="A233" s="10" t="s">
        <v>551</v>
      </c>
      <c r="B233" s="10" t="s">
        <v>562</v>
      </c>
      <c r="C233" s="10" t="s">
        <v>563</v>
      </c>
      <c r="D233" s="10">
        <v>53.717904369999999</v>
      </c>
    </row>
    <row r="234" spans="1:4">
      <c r="A234" s="10" t="s">
        <v>552</v>
      </c>
      <c r="B234" s="10" t="s">
        <v>562</v>
      </c>
      <c r="C234" s="10" t="s">
        <v>563</v>
      </c>
      <c r="D234" s="10">
        <v>46.345571120000002</v>
      </c>
    </row>
    <row r="235" spans="1:4">
      <c r="A235" s="10" t="s">
        <v>554</v>
      </c>
      <c r="B235" s="10" t="s">
        <v>562</v>
      </c>
      <c r="C235" s="10" t="s">
        <v>563</v>
      </c>
      <c r="D235" s="10">
        <v>15.14889378</v>
      </c>
    </row>
    <row r="236" spans="1:4">
      <c r="A236" s="10" t="s">
        <v>555</v>
      </c>
      <c r="B236" s="10" t="s">
        <v>562</v>
      </c>
      <c r="C236" s="10" t="s">
        <v>563</v>
      </c>
      <c r="D236" s="10">
        <v>265.99195350000002</v>
      </c>
    </row>
    <row r="237" spans="1:4">
      <c r="A237" s="10" t="s">
        <v>556</v>
      </c>
      <c r="B237" s="10" t="s">
        <v>562</v>
      </c>
      <c r="C237" s="10" t="s">
        <v>563</v>
      </c>
      <c r="D237" s="10">
        <v>159.4354725</v>
      </c>
    </row>
    <row r="238" spans="1:4">
      <c r="A238" s="10" t="s">
        <v>557</v>
      </c>
      <c r="B238" s="10" t="s">
        <v>562</v>
      </c>
      <c r="C238" s="10" t="s">
        <v>563</v>
      </c>
      <c r="D238" s="10">
        <v>66.115031349999995</v>
      </c>
    </row>
  </sheetData>
  <hyperlinks>
    <hyperlink ref="A3" location="'A. Annex'!A1" display="Return to Chapter Contents" xr:uid="{C11312C7-ADD2-481D-96CD-25A1FB189E34}"/>
    <hyperlink ref="A2" location="Contents!A1" display="Return to Contents Page" xr:uid="{18090ACB-5AB2-4C26-BEF0-65753196A908}"/>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EABA-0AC3-405A-A6E4-9095BC32C05E}">
  <sheetPr codeName="Sheet40"/>
  <dimension ref="A1:DG272"/>
  <sheetViews>
    <sheetView zoomScale="85" zoomScaleNormal="85" workbookViewId="0">
      <selection activeCell="M278" sqref="M278"/>
    </sheetView>
  </sheetViews>
  <sheetFormatPr defaultColWidth="8.88671875" defaultRowHeight="14.4"/>
  <cols>
    <col min="1" max="1" width="26.6640625" style="20" customWidth="1"/>
    <col min="2" max="2" width="8.88671875" style="20"/>
    <col min="3" max="3" width="12.33203125" style="20" customWidth="1"/>
    <col min="4" max="4" width="22.6640625" style="20" customWidth="1"/>
    <col min="5" max="5" width="17.44140625" style="20" customWidth="1"/>
    <col min="6" max="6" width="23.5546875" style="20" customWidth="1"/>
    <col min="7" max="7" width="34.6640625" style="20" customWidth="1"/>
    <col min="8" max="8" width="22.33203125" style="20" bestFit="1" customWidth="1"/>
    <col min="9" max="9" width="14.33203125" style="20" customWidth="1"/>
    <col min="10" max="10" width="12.6640625" style="20" customWidth="1"/>
    <col min="11" max="11" width="15" style="20" customWidth="1"/>
    <col min="12" max="16384" width="8.88671875" style="20"/>
  </cols>
  <sheetData>
    <row r="1" spans="1:110" s="40" customFormat="1" ht="21">
      <c r="A1" s="379" t="s">
        <v>565</v>
      </c>
    </row>
    <row r="2" spans="1:110">
      <c r="A2" s="359" t="s">
        <v>566</v>
      </c>
    </row>
    <row r="3" spans="1:110">
      <c r="A3" s="37" t="s">
        <v>84</v>
      </c>
      <c r="D3" s="340"/>
      <c r="E3" s="179"/>
    </row>
    <row r="4" spans="1:110">
      <c r="A4" s="37"/>
    </row>
    <row r="5" spans="1:110">
      <c r="A5" s="37"/>
    </row>
    <row r="6" spans="1:110">
      <c r="A6" s="37"/>
    </row>
    <row r="7" spans="1:110" ht="15" thickBot="1">
      <c r="A7" s="37"/>
    </row>
    <row r="8" spans="1:110">
      <c r="A8" s="37"/>
      <c r="I8" s="167" t="str">
        <f>Table5[[#Headers],[Country]]</f>
        <v>Country</v>
      </c>
      <c r="J8" s="167" t="str">
        <f>Table5[[#Headers],[Scenario]]</f>
        <v>Scenario</v>
      </c>
      <c r="K8" s="167" t="str">
        <f>Table5[[#Headers],[Sensitivity]]</f>
        <v>Sensitivity</v>
      </c>
      <c r="L8" s="167">
        <v>0.01</v>
      </c>
      <c r="M8" s="167">
        <v>0.02</v>
      </c>
      <c r="N8" s="167">
        <v>0.03</v>
      </c>
      <c r="O8" s="167">
        <v>0.04</v>
      </c>
      <c r="P8" s="167">
        <v>0.05</v>
      </c>
      <c r="Q8" s="167">
        <v>0.06</v>
      </c>
      <c r="R8" s="167">
        <v>7.0000000000000007E-2</v>
      </c>
      <c r="S8" s="167">
        <v>0.08</v>
      </c>
      <c r="T8" s="167">
        <v>0.09</v>
      </c>
      <c r="U8" s="167">
        <v>0.1</v>
      </c>
      <c r="V8" s="167">
        <v>0.11</v>
      </c>
      <c r="W8" s="167">
        <v>0.12</v>
      </c>
      <c r="X8" s="167">
        <v>0.13</v>
      </c>
      <c r="Y8" s="167">
        <v>0.14000000000000001</v>
      </c>
      <c r="Z8" s="167">
        <v>0.15</v>
      </c>
      <c r="AA8" s="167">
        <v>0.16</v>
      </c>
      <c r="AB8" s="167">
        <v>0.17</v>
      </c>
      <c r="AC8" s="167">
        <v>0.18</v>
      </c>
      <c r="AD8" s="167">
        <v>0.19</v>
      </c>
      <c r="AE8" s="167">
        <v>0.2</v>
      </c>
      <c r="AF8" s="167">
        <v>0.21</v>
      </c>
      <c r="AG8" s="167">
        <v>0.22</v>
      </c>
      <c r="AH8" s="167">
        <v>0.23</v>
      </c>
      <c r="AI8" s="167">
        <v>0.24</v>
      </c>
      <c r="AJ8" s="167">
        <v>0.25</v>
      </c>
      <c r="AK8" s="167">
        <v>0.26</v>
      </c>
      <c r="AL8" s="167">
        <v>0.27</v>
      </c>
      <c r="AM8" s="167">
        <v>0.28000000000000003</v>
      </c>
      <c r="AN8" s="167">
        <v>0.28999999999999998</v>
      </c>
      <c r="AO8" s="167">
        <v>0.3</v>
      </c>
      <c r="AP8" s="167">
        <v>0.31</v>
      </c>
      <c r="AQ8" s="167">
        <v>0.32</v>
      </c>
      <c r="AR8" s="167">
        <v>0.33</v>
      </c>
      <c r="AS8" s="167">
        <v>0.34</v>
      </c>
      <c r="AT8" s="167">
        <v>0.35</v>
      </c>
      <c r="AU8" s="167">
        <v>0.36</v>
      </c>
      <c r="AV8" s="167">
        <v>0.37</v>
      </c>
      <c r="AW8" s="167">
        <v>0.38</v>
      </c>
      <c r="AX8" s="167">
        <v>0.39</v>
      </c>
      <c r="AY8" s="167">
        <v>0.4</v>
      </c>
      <c r="AZ8" s="167">
        <v>0.41</v>
      </c>
      <c r="BA8" s="167">
        <v>0.42</v>
      </c>
      <c r="BB8" s="167">
        <v>0.43</v>
      </c>
      <c r="BC8" s="167">
        <v>0.44</v>
      </c>
      <c r="BD8" s="167">
        <v>0.45</v>
      </c>
      <c r="BE8" s="167">
        <v>0.46</v>
      </c>
      <c r="BF8" s="167">
        <v>0.47</v>
      </c>
      <c r="BG8" s="167">
        <v>0.48</v>
      </c>
      <c r="BH8" s="167">
        <v>0.49</v>
      </c>
      <c r="BI8" s="167">
        <v>0.5</v>
      </c>
      <c r="BJ8" s="167">
        <v>0.51</v>
      </c>
      <c r="BK8" s="167">
        <v>0.52</v>
      </c>
      <c r="BL8" s="167">
        <v>0.53</v>
      </c>
      <c r="BM8" s="167">
        <v>0.54</v>
      </c>
      <c r="BN8" s="167">
        <v>0.55000000000000004</v>
      </c>
      <c r="BO8" s="167">
        <v>0.56000000000000005</v>
      </c>
      <c r="BP8" s="167">
        <v>0.56999999999999995</v>
      </c>
      <c r="BQ8" s="167">
        <v>0.57999999999999996</v>
      </c>
      <c r="BR8" s="167">
        <v>0.59</v>
      </c>
      <c r="BS8" s="167">
        <v>0.6</v>
      </c>
      <c r="BT8" s="167">
        <v>0.61</v>
      </c>
      <c r="BU8" s="167">
        <v>0.62</v>
      </c>
      <c r="BV8" s="167">
        <v>0.63</v>
      </c>
      <c r="BW8" s="167">
        <v>0.64</v>
      </c>
      <c r="BX8" s="167">
        <v>0.65</v>
      </c>
      <c r="BY8" s="167">
        <v>0.66</v>
      </c>
      <c r="BZ8" s="167">
        <v>0.67</v>
      </c>
      <c r="CA8" s="167">
        <v>0.68</v>
      </c>
      <c r="CB8" s="167">
        <v>0.69</v>
      </c>
      <c r="CC8" s="167">
        <v>0.7</v>
      </c>
      <c r="CD8" s="167">
        <v>0.71</v>
      </c>
      <c r="CE8" s="167">
        <v>0.72</v>
      </c>
      <c r="CF8" s="167">
        <v>0.73</v>
      </c>
      <c r="CG8" s="167">
        <v>0.74</v>
      </c>
      <c r="CH8" s="167">
        <v>0.75</v>
      </c>
      <c r="CI8" s="167">
        <v>0.76</v>
      </c>
      <c r="CJ8" s="167">
        <v>0.77</v>
      </c>
      <c r="CK8" s="167">
        <v>0.78</v>
      </c>
      <c r="CL8" s="167">
        <v>0.79</v>
      </c>
      <c r="CM8" s="167">
        <v>0.8</v>
      </c>
      <c r="CN8" s="167">
        <v>0.81</v>
      </c>
      <c r="CO8" s="167">
        <v>0.82</v>
      </c>
      <c r="CP8" s="167">
        <v>0.83</v>
      </c>
      <c r="CQ8" s="167">
        <v>0.84</v>
      </c>
      <c r="CR8" s="167">
        <v>0.85</v>
      </c>
      <c r="CS8" s="167">
        <v>0.86</v>
      </c>
      <c r="CT8" s="167">
        <v>0.87</v>
      </c>
      <c r="CU8" s="167">
        <v>0.88</v>
      </c>
      <c r="CV8" s="167">
        <v>0.89</v>
      </c>
      <c r="CW8" s="167">
        <v>0.9</v>
      </c>
      <c r="CX8" s="167">
        <v>0.91</v>
      </c>
      <c r="CY8" s="167">
        <v>0.92</v>
      </c>
      <c r="CZ8" s="167">
        <v>0.93</v>
      </c>
      <c r="DA8" s="167">
        <v>0.94</v>
      </c>
      <c r="DB8" s="167">
        <v>0.95</v>
      </c>
      <c r="DC8" s="167">
        <v>0.96</v>
      </c>
      <c r="DD8" s="167">
        <v>0.97</v>
      </c>
      <c r="DE8" s="167">
        <v>0.98</v>
      </c>
      <c r="DF8" s="167">
        <v>0.99</v>
      </c>
    </row>
    <row r="9" spans="1:110" ht="15" thickBot="1">
      <c r="A9" s="37"/>
      <c r="I9" s="168" t="str" cm="1">
        <f t="array" aca="1" ref="I9" ca="1">INDEX(I$24:I$263,SMALL(IF(SUBTOTAL(3,OFFSET(I$24,ROW(I$24:I$263)-ROW(I$24),0)),ROW(I$24:I$263)-ROW(I$24)+1),1))</f>
        <v>Belgium</v>
      </c>
      <c r="J9" s="168" t="str" cm="1">
        <f t="array" aca="1" ref="J9" ca="1">INDEX(J$24:J$263,SMALL(IF(SUBTOTAL(3,OFFSET(J$24,ROW(J$24:J$263)-ROW(J$24),0)),ROW(J$24:J$263)-ROW(J$24)+1),1))</f>
        <v>Central Case</v>
      </c>
      <c r="K9" s="168" t="str" cm="1">
        <f t="array" aca="1" ref="K9" ca="1">INDEX(K$24:K$263,SMALL(IF(SUBTOTAL(3,OFFSET(K$24,ROW(K$24:K$263)-ROW(K$24),0)),ROW(K$24:K$263)-ROW(K$24)+1),1))</f>
        <v>Base Case</v>
      </c>
      <c r="L9" s="203" cm="1">
        <f t="array" aca="1" ref="L9" ca="1">INDEX(L$24:L$263,SMALL(IF(SUBTOTAL(3,OFFSET(L$24,ROW(L$24:L$263)-ROW(L$24),0)),ROW(L$24:L$263)-ROW(L$24)+1),1))</f>
        <v>0</v>
      </c>
      <c r="M9" s="203" cm="1">
        <f t="array" aca="1" ref="M9" ca="1">INDEX(M$24:M$263,SMALL(IF(SUBTOTAL(3,OFFSET(M$24,ROW(M$24:M$263)-ROW(M$24),0)),ROW(M$24:M$263)-ROW(M$24)+1),1))</f>
        <v>0</v>
      </c>
      <c r="N9" s="203" cm="1">
        <f t="array" aca="1" ref="N9" ca="1">INDEX(N$24:N$263,SMALL(IF(SUBTOTAL(3,OFFSET(N$24,ROW(N$24:N$263)-ROW(N$24),0)),ROW(N$24:N$263)-ROW(N$24)+1),1))</f>
        <v>0</v>
      </c>
      <c r="O9" s="203" cm="1">
        <f t="array" aca="1" ref="O9" ca="1">INDEX(O$24:O$263,SMALL(IF(SUBTOTAL(3,OFFSET(O$24,ROW(O$24:O$263)-ROW(O$24),0)),ROW(O$24:O$263)-ROW(O$24)+1),1))</f>
        <v>0</v>
      </c>
      <c r="P9" s="203" cm="1">
        <f t="array" aca="1" ref="P9" ca="1">INDEX(P$24:P$263,SMALL(IF(SUBTOTAL(3,OFFSET(P$24,ROW(P$24:P$263)-ROW(P$24),0)),ROW(P$24:P$263)-ROW(P$24)+1),1))</f>
        <v>0</v>
      </c>
      <c r="Q9" s="203" cm="1">
        <f t="array" aca="1" ref="Q9" ca="1">INDEX(Q$24:Q$263,SMALL(IF(SUBTOTAL(3,OFFSET(Q$24,ROW(Q$24:Q$263)-ROW(Q$24),0)),ROW(Q$24:Q$263)-ROW(Q$24)+1),1))</f>
        <v>0</v>
      </c>
      <c r="R9" s="203" cm="1">
        <f t="array" aca="1" ref="R9" ca="1">INDEX(R$24:R$263,SMALL(IF(SUBTOTAL(3,OFFSET(R$24,ROW(R$24:R$263)-ROW(R$24),0)),ROW(R$24:R$263)-ROW(R$24)+1),1))</f>
        <v>0</v>
      </c>
      <c r="S9" s="203" cm="1">
        <f t="array" aca="1" ref="S9" ca="1">INDEX(S$24:S$263,SMALL(IF(SUBTOTAL(3,OFFSET(S$24,ROW(S$24:S$263)-ROW(S$24),0)),ROW(S$24:S$263)-ROW(S$24)+1),1))</f>
        <v>0</v>
      </c>
      <c r="T9" s="203" cm="1">
        <f t="array" aca="1" ref="T9" ca="1">INDEX(T$24:T$263,SMALL(IF(SUBTOTAL(3,OFFSET(T$24,ROW(T$24:T$263)-ROW(T$24),0)),ROW(T$24:T$263)-ROW(T$24)+1),1))</f>
        <v>0</v>
      </c>
      <c r="U9" s="203" cm="1">
        <f t="array" aca="1" ref="U9" ca="1">INDEX(U$24:U$263,SMALL(IF(SUBTOTAL(3,OFFSET(U$24,ROW(U$24:U$263)-ROW(U$24),0)),ROW(U$24:U$263)-ROW(U$24)+1),1))</f>
        <v>1.79159351463621E-2</v>
      </c>
      <c r="V9" s="203" cm="1">
        <f t="array" aca="1" ref="V9" ca="1">INDEX(V$24:V$263,SMALL(IF(SUBTOTAL(3,OFFSET(V$24,ROW(V$24:V$263)-ROW(V$24),0)),ROW(V$24:V$263)-ROW(V$24)+1),1))</f>
        <v>4.2194203499176297E-2</v>
      </c>
      <c r="W9" s="203" cm="1">
        <f t="array" aca="1" ref="W9" ca="1">INDEX(W$24:W$263,SMALL(IF(SUBTOTAL(3,OFFSET(W$24,ROW(W$24:W$263)-ROW(W$24),0)),ROW(W$24:W$263)-ROW(W$24)+1),1))</f>
        <v>7.3686430585990795E-2</v>
      </c>
      <c r="X9" s="203" cm="1">
        <f t="array" aca="1" ref="X9" ca="1">INDEX(X$24:X$263,SMALL(IF(SUBTOTAL(3,OFFSET(X$24,ROW(X$24:X$263)-ROW(X$24),0)),ROW(X$24:X$263)-ROW(X$24)+1),1))</f>
        <v>0.1855308199671758</v>
      </c>
      <c r="Y9" s="203" cm="1">
        <f t="array" aca="1" ref="Y9" ca="1">INDEX(Y$24:Y$263,SMALL(IF(SUBTOTAL(3,OFFSET(Y$24,ROW(Y$24:Y$263)-ROW(Y$24),0)),ROW(Y$24:Y$263)-ROW(Y$24)+1),1))</f>
        <v>0.38858187999875671</v>
      </c>
      <c r="Z9" s="203" cm="1">
        <f t="array" aca="1" ref="Z9" ca="1">INDEX(Z$24:Z$263,SMALL(IF(SUBTOTAL(3,OFFSET(Z$24,ROW(Z$24:Z$263)-ROW(Z$24),0)),ROW(Z$24:Z$263)-ROW(Z$24)+1),1))</f>
        <v>0.56602698513094241</v>
      </c>
      <c r="AA9" s="203" cm="1">
        <f t="array" aca="1" ref="AA9" ca="1">INDEX(AA$24:AA$263,SMALL(IF(SUBTOTAL(3,OFFSET(AA$24,ROW(AA$24:AA$263)-ROW(AA$24),0)),ROW(AA$24:AA$263)-ROW(AA$24)+1),1))</f>
        <v>0.59805205099124081</v>
      </c>
      <c r="AB9" s="203" cm="1">
        <f t="array" aca="1" ref="AB9" ca="1">INDEX(AB$24:AB$263,SMALL(IF(SUBTOTAL(3,OFFSET(AB$24,ROW(AB$24:AB$263)-ROW(AB$24),0)),ROW(AB$24:AB$263)-ROW(AB$24)+1),1))</f>
        <v>0.60051995496328592</v>
      </c>
      <c r="AC9" s="203" cm="1">
        <f t="array" aca="1" ref="AC9" ca="1">INDEX(AC$24:AC$263,SMALL(IF(SUBTOTAL(3,OFFSET(AC$24,ROW(AC$24:AC$263)-ROW(AC$24),0)),ROW(AC$24:AC$263)-ROW(AC$24)+1),1))</f>
        <v>0.61273889660050562</v>
      </c>
      <c r="AD9" s="203" cm="1">
        <f t="array" aca="1" ref="AD9" ca="1">INDEX(AD$24:AD$263,SMALL(IF(SUBTOTAL(3,OFFSET(AD$24,ROW(AD$24:AD$263)-ROW(AD$24),0)),ROW(AD$24:AD$263)-ROW(AD$24)+1),1))</f>
        <v>0.67145809109373689</v>
      </c>
      <c r="AE9" s="203" cm="1">
        <f t="array" aca="1" ref="AE9" ca="1">INDEX(AE$24:AE$263,SMALL(IF(SUBTOTAL(3,OFFSET(AE$24,ROW(AE$24:AE$263)-ROW(AE$24),0)),ROW(AE$24:AE$263)-ROW(AE$24)+1),1))</f>
        <v>0.69671581017761208</v>
      </c>
      <c r="AF9" s="203" cm="1">
        <f t="array" aca="1" ref="AF9" ca="1">INDEX(AF$24:AF$263,SMALL(IF(SUBTOTAL(3,OFFSET(AF$24,ROW(AF$24:AF$263)-ROW(AF$24),0)),ROW(AF$24:AF$263)-ROW(AF$24)+1),1))</f>
        <v>0.72139063097696943</v>
      </c>
      <c r="AG9" s="203" cm="1">
        <f t="array" aca="1" ref="AG9" ca="1">INDEX(AG$24:AG$263,SMALL(IF(SUBTOTAL(3,OFFSET(AG$24,ROW(AG$24:AG$263)-ROW(AG$24),0)),ROW(AG$24:AG$263)-ROW(AG$24)+1),1))</f>
        <v>0.78095195506751491</v>
      </c>
      <c r="AH9" s="203" cm="1">
        <f t="array" aca="1" ref="AH9" ca="1">INDEX(AH$24:AH$263,SMALL(IF(SUBTOTAL(3,OFFSET(AH$24,ROW(AH$24:AH$263)-ROW(AH$24),0)),ROW(AH$24:AH$263)-ROW(AH$24)+1),1))</f>
        <v>0.81189042381967313</v>
      </c>
      <c r="AI9" s="203" cm="1">
        <f t="array" aca="1" ref="AI9" ca="1">INDEX(AI$24:AI$263,SMALL(IF(SUBTOTAL(3,OFFSET(AI$24,ROW(AI$24:AI$263)-ROW(AI$24),0)),ROW(AI$24:AI$263)-ROW(AI$24)+1),1))</f>
        <v>0.86162831740819756</v>
      </c>
      <c r="AJ9" s="203" cm="1">
        <f t="array" aca="1" ref="AJ9" ca="1">INDEX(AJ$24:AJ$263,SMALL(IF(SUBTOTAL(3,OFFSET(AJ$24,ROW(AJ$24:AJ$263)-ROW(AJ$24),0)),ROW(AJ$24:AJ$263)-ROW(AJ$24)+1),1))</f>
        <v>0.89257156205046928</v>
      </c>
      <c r="AK9" s="203" cm="1">
        <f t="array" aca="1" ref="AK9" ca="1">INDEX(AK$24:AK$263,SMALL(IF(SUBTOTAL(3,OFFSET(AK$24,ROW(AK$24:AK$263)-ROW(AK$24),0)),ROW(AK$24:AK$263)-ROW(AK$24)+1),1))</f>
        <v>0.89781329809610178</v>
      </c>
      <c r="AL9" s="203" cm="1">
        <f t="array" aca="1" ref="AL9" ca="1">INDEX(AL$24:AL$263,SMALL(IF(SUBTOTAL(3,OFFSET(AL$24,ROW(AL$24:AL$263)-ROW(AL$24),0)),ROW(AL$24:AL$263)-ROW(AL$24)+1),1))</f>
        <v>0.9</v>
      </c>
      <c r="AM9" s="203" cm="1">
        <f t="array" aca="1" ref="AM9" ca="1">INDEX(AM$24:AM$263,SMALL(IF(SUBTOTAL(3,OFFSET(AM$24,ROW(AM$24:AM$263)-ROW(AM$24),0)),ROW(AM$24:AM$263)-ROW(AM$24)+1),1))</f>
        <v>0.90595350694580501</v>
      </c>
      <c r="AN9" s="203" cm="1">
        <f t="array" aca="1" ref="AN9" ca="1">INDEX(AN$24:AN$263,SMALL(IF(SUBTOTAL(3,OFFSET(AN$24,ROW(AN$24:AN$263)-ROW(AN$24),0)),ROW(AN$24:AN$263)-ROW(AN$24)+1),1))</f>
        <v>0.91687312140937705</v>
      </c>
      <c r="AO9" s="203" cm="1">
        <f t="array" aca="1" ref="AO9" ca="1">INDEX(AO$24:AO$263,SMALL(IF(SUBTOTAL(3,OFFSET(AO$24,ROW(AO$24:AO$263)-ROW(AO$24),0)),ROW(AO$24:AO$263)-ROW(AO$24)+1),1))</f>
        <v>0.93063154728361519</v>
      </c>
      <c r="AP9" s="203" cm="1">
        <f t="array" aca="1" ref="AP9" ca="1">INDEX(AP$24:AP$263,SMALL(IF(SUBTOTAL(3,OFFSET(AP$24,ROW(AP$24:AP$263)-ROW(AP$24),0)),ROW(AP$24:AP$263)-ROW(AP$24)+1),1))</f>
        <v>0.96458045085213162</v>
      </c>
      <c r="AQ9" s="203" cm="1">
        <f t="array" aca="1" ref="AQ9" ca="1">INDEX(AQ$24:AQ$263,SMALL(IF(SUBTOTAL(3,OFFSET(AQ$24,ROW(AQ$24:AQ$263)-ROW(AQ$24),0)),ROW(AQ$24:AQ$263)-ROW(AQ$24)+1),1))</f>
        <v>0.97593438949485478</v>
      </c>
      <c r="AR9" s="203" cm="1">
        <f t="array" aca="1" ref="AR9" ca="1">INDEX(AR$24:AR$263,SMALL(IF(SUBTOTAL(3,OFFSET(AR$24,ROW(AR$24:AR$263)-ROW(AR$24),0)),ROW(AR$24:AR$263)-ROW(AR$24)+1),1))</f>
        <v>0.99490909269881622</v>
      </c>
      <c r="AS9" s="203" cm="1">
        <f t="array" aca="1" ref="AS9" ca="1">INDEX(AS$24:AS$263,SMALL(IF(SUBTOTAL(3,OFFSET(AS$24,ROW(AS$24:AS$263)-ROW(AS$24),0)),ROW(AS$24:AS$263)-ROW(AS$24)+1),1))</f>
        <v>1</v>
      </c>
      <c r="AT9" s="203" cm="1">
        <f t="array" aca="1" ref="AT9" ca="1">INDEX(AT$24:AT$263,SMALL(IF(SUBTOTAL(3,OFFSET(AT$24,ROW(AT$24:AT$263)-ROW(AT$24),0)),ROW(AT$24:AT$263)-ROW(AT$24)+1),1))</f>
        <v>1</v>
      </c>
      <c r="AU9" s="203" cm="1">
        <f t="array" aca="1" ref="AU9" ca="1">INDEX(AU$24:AU$263,SMALL(IF(SUBTOTAL(3,OFFSET(AU$24,ROW(AU$24:AU$263)-ROW(AU$24),0)),ROW(AU$24:AU$263)-ROW(AU$24)+1),1))</f>
        <v>1</v>
      </c>
      <c r="AV9" s="203" cm="1">
        <f t="array" aca="1" ref="AV9" ca="1">INDEX(AV$24:AV$263,SMALL(IF(SUBTOTAL(3,OFFSET(AV$24,ROW(AV$24:AV$263)-ROW(AV$24),0)),ROW(AV$24:AV$263)-ROW(AV$24)+1),1))</f>
        <v>1</v>
      </c>
      <c r="AW9" s="203" cm="1">
        <f t="array" aca="1" ref="AW9" ca="1">INDEX(AW$24:AW$263,SMALL(IF(SUBTOTAL(3,OFFSET(AW$24,ROW(AW$24:AW$263)-ROW(AW$24),0)),ROW(AW$24:AW$263)-ROW(AW$24)+1),1))</f>
        <v>1</v>
      </c>
      <c r="AX9" s="203" cm="1">
        <f t="array" aca="1" ref="AX9" ca="1">INDEX(AX$24:AX$263,SMALL(IF(SUBTOTAL(3,OFFSET(AX$24,ROW(AX$24:AX$263)-ROW(AX$24),0)),ROW(AX$24:AX$263)-ROW(AX$24)+1),1))</f>
        <v>1</v>
      </c>
      <c r="AY9" s="203" cm="1">
        <f t="array" aca="1" ref="AY9" ca="1">INDEX(AY$24:AY$263,SMALL(IF(SUBTOTAL(3,OFFSET(AY$24,ROW(AY$24:AY$263)-ROW(AY$24),0)),ROW(AY$24:AY$263)-ROW(AY$24)+1),1))</f>
        <v>1</v>
      </c>
      <c r="AZ9" s="203" cm="1">
        <f t="array" aca="1" ref="AZ9" ca="1">INDEX(AZ$24:AZ$263,SMALL(IF(SUBTOTAL(3,OFFSET(AZ$24,ROW(AZ$24:AZ$263)-ROW(AZ$24),0)),ROW(AZ$24:AZ$263)-ROW(AZ$24)+1),1))</f>
        <v>1</v>
      </c>
      <c r="BA9" s="203" cm="1">
        <f t="array" aca="1" ref="BA9" ca="1">INDEX(BA$24:BA$263,SMALL(IF(SUBTOTAL(3,OFFSET(BA$24,ROW(BA$24:BA$263)-ROW(BA$24),0)),ROW(BA$24:BA$263)-ROW(BA$24)+1),1))</f>
        <v>1</v>
      </c>
      <c r="BB9" s="203" cm="1">
        <f t="array" aca="1" ref="BB9" ca="1">INDEX(BB$24:BB$263,SMALL(IF(SUBTOTAL(3,OFFSET(BB$24,ROW(BB$24:BB$263)-ROW(BB$24),0)),ROW(BB$24:BB$263)-ROW(BB$24)+1),1))</f>
        <v>1</v>
      </c>
      <c r="BC9" s="203" cm="1">
        <f t="array" aca="1" ref="BC9" ca="1">INDEX(BC$24:BC$263,SMALL(IF(SUBTOTAL(3,OFFSET(BC$24,ROW(BC$24:BC$263)-ROW(BC$24),0)),ROW(BC$24:BC$263)-ROW(BC$24)+1),1))</f>
        <v>1</v>
      </c>
      <c r="BD9" s="203" cm="1">
        <f t="array" aca="1" ref="BD9" ca="1">INDEX(BD$24:BD$263,SMALL(IF(SUBTOTAL(3,OFFSET(BD$24,ROW(BD$24:BD$263)-ROW(BD$24),0)),ROW(BD$24:BD$263)-ROW(BD$24)+1),1))</f>
        <v>1</v>
      </c>
      <c r="BE9" s="203" cm="1">
        <f t="array" aca="1" ref="BE9" ca="1">INDEX(BE$24:BE$263,SMALL(IF(SUBTOTAL(3,OFFSET(BE$24,ROW(BE$24:BE$263)-ROW(BE$24),0)),ROW(BE$24:BE$263)-ROW(BE$24)+1),1))</f>
        <v>1</v>
      </c>
      <c r="BF9" s="203" cm="1">
        <f t="array" aca="1" ref="BF9" ca="1">INDEX(BF$24:BF$263,SMALL(IF(SUBTOTAL(3,OFFSET(BF$24,ROW(BF$24:BF$263)-ROW(BF$24),0)),ROW(BF$24:BF$263)-ROW(BF$24)+1),1))</f>
        <v>1</v>
      </c>
      <c r="BG9" s="203" cm="1">
        <f t="array" aca="1" ref="BG9" ca="1">INDEX(BG$24:BG$263,SMALL(IF(SUBTOTAL(3,OFFSET(BG$24,ROW(BG$24:BG$263)-ROW(BG$24),0)),ROW(BG$24:BG$263)-ROW(BG$24)+1),1))</f>
        <v>1</v>
      </c>
      <c r="BH9" s="203" cm="1">
        <f t="array" aca="1" ref="BH9" ca="1">INDEX(BH$24:BH$263,SMALL(IF(SUBTOTAL(3,OFFSET(BH$24,ROW(BH$24:BH$263)-ROW(BH$24),0)),ROW(BH$24:BH$263)-ROW(BH$24)+1),1))</f>
        <v>1</v>
      </c>
      <c r="BI9" s="203" cm="1">
        <f t="array" aca="1" ref="BI9" ca="1">INDEX(BI$24:BI$263,SMALL(IF(SUBTOTAL(3,OFFSET(BI$24,ROW(BI$24:BI$263)-ROW(BI$24),0)),ROW(BI$24:BI$263)-ROW(BI$24)+1),1))</f>
        <v>1</v>
      </c>
      <c r="BJ9" s="203" cm="1">
        <f t="array" aca="1" ref="BJ9" ca="1">INDEX(BJ$24:BJ$263,SMALL(IF(SUBTOTAL(3,OFFSET(BJ$24,ROW(BJ$24:BJ$263)-ROW(BJ$24),0)),ROW(BJ$24:BJ$263)-ROW(BJ$24)+1),1))</f>
        <v>1</v>
      </c>
      <c r="BK9" s="203" cm="1">
        <f t="array" aca="1" ref="BK9" ca="1">INDEX(BK$24:BK$263,SMALL(IF(SUBTOTAL(3,OFFSET(BK$24,ROW(BK$24:BK$263)-ROW(BK$24),0)),ROW(BK$24:BK$263)-ROW(BK$24)+1),1))</f>
        <v>1</v>
      </c>
      <c r="BL9" s="203" cm="1">
        <f t="array" aca="1" ref="BL9" ca="1">INDEX(BL$24:BL$263,SMALL(IF(SUBTOTAL(3,OFFSET(BL$24,ROW(BL$24:BL$263)-ROW(BL$24),0)),ROW(BL$24:BL$263)-ROW(BL$24)+1),1))</f>
        <v>1</v>
      </c>
      <c r="BM9" s="203" cm="1">
        <f t="array" aca="1" ref="BM9" ca="1">INDEX(BM$24:BM$263,SMALL(IF(SUBTOTAL(3,OFFSET(BM$24,ROW(BM$24:BM$263)-ROW(BM$24),0)),ROW(BM$24:BM$263)-ROW(BM$24)+1),1))</f>
        <v>1</v>
      </c>
      <c r="BN9" s="203" cm="1">
        <f t="array" aca="1" ref="BN9" ca="1">INDEX(BN$24:BN$263,SMALL(IF(SUBTOTAL(3,OFFSET(BN$24,ROW(BN$24:BN$263)-ROW(BN$24),0)),ROW(BN$24:BN$263)-ROW(BN$24)+1),1))</f>
        <v>1</v>
      </c>
      <c r="BO9" s="203" cm="1">
        <f t="array" aca="1" ref="BO9" ca="1">INDEX(BO$24:BO$263,SMALL(IF(SUBTOTAL(3,OFFSET(BO$24,ROW(BO$24:BO$263)-ROW(BO$24),0)),ROW(BO$24:BO$263)-ROW(BO$24)+1),1))</f>
        <v>1</v>
      </c>
      <c r="BP9" s="203" cm="1">
        <f t="array" aca="1" ref="BP9" ca="1">INDEX(BP$24:BP$263,SMALL(IF(SUBTOTAL(3,OFFSET(BP$24,ROW(BP$24:BP$263)-ROW(BP$24),0)),ROW(BP$24:BP$263)-ROW(BP$24)+1),1))</f>
        <v>1</v>
      </c>
      <c r="BQ9" s="203" cm="1">
        <f t="array" aca="1" ref="BQ9" ca="1">INDEX(BQ$24:BQ$263,SMALL(IF(SUBTOTAL(3,OFFSET(BQ$24,ROW(BQ$24:BQ$263)-ROW(BQ$24),0)),ROW(BQ$24:BQ$263)-ROW(BQ$24)+1),1))</f>
        <v>1</v>
      </c>
      <c r="BR9" s="203" cm="1">
        <f t="array" aca="1" ref="BR9" ca="1">INDEX(BR$24:BR$263,SMALL(IF(SUBTOTAL(3,OFFSET(BR$24,ROW(BR$24:BR$263)-ROW(BR$24),0)),ROW(BR$24:BR$263)-ROW(BR$24)+1),1))</f>
        <v>1</v>
      </c>
      <c r="BS9" s="203" cm="1">
        <f t="array" aca="1" ref="BS9" ca="1">INDEX(BS$24:BS$263,SMALL(IF(SUBTOTAL(3,OFFSET(BS$24,ROW(BS$24:BS$263)-ROW(BS$24),0)),ROW(BS$24:BS$263)-ROW(BS$24)+1),1))</f>
        <v>1</v>
      </c>
      <c r="BT9" s="203" cm="1">
        <f t="array" aca="1" ref="BT9" ca="1">INDEX(BT$24:BT$263,SMALL(IF(SUBTOTAL(3,OFFSET(BT$24,ROW(BT$24:BT$263)-ROW(BT$24),0)),ROW(BT$24:BT$263)-ROW(BT$24)+1),1))</f>
        <v>1</v>
      </c>
      <c r="BU9" s="203" cm="1">
        <f t="array" aca="1" ref="BU9" ca="1">INDEX(BU$24:BU$263,SMALL(IF(SUBTOTAL(3,OFFSET(BU$24,ROW(BU$24:BU$263)-ROW(BU$24),0)),ROW(BU$24:BU$263)-ROW(BU$24)+1),1))</f>
        <v>1</v>
      </c>
      <c r="BV9" s="203" cm="1">
        <f t="array" aca="1" ref="BV9" ca="1">INDEX(BV$24:BV$263,SMALL(IF(SUBTOTAL(3,OFFSET(BV$24,ROW(BV$24:BV$263)-ROW(BV$24),0)),ROW(BV$24:BV$263)-ROW(BV$24)+1),1))</f>
        <v>1</v>
      </c>
      <c r="BW9" s="203" cm="1">
        <f t="array" aca="1" ref="BW9" ca="1">INDEX(BW$24:BW$263,SMALL(IF(SUBTOTAL(3,OFFSET(BW$24,ROW(BW$24:BW$263)-ROW(BW$24),0)),ROW(BW$24:BW$263)-ROW(BW$24)+1),1))</f>
        <v>1</v>
      </c>
      <c r="BX9" s="203" cm="1">
        <f t="array" aca="1" ref="BX9" ca="1">INDEX(BX$24:BX$263,SMALL(IF(SUBTOTAL(3,OFFSET(BX$24,ROW(BX$24:BX$263)-ROW(BX$24),0)),ROW(BX$24:BX$263)-ROW(BX$24)+1),1))</f>
        <v>1</v>
      </c>
      <c r="BY9" s="203" cm="1">
        <f t="array" aca="1" ref="BY9" ca="1">INDEX(BY$24:BY$263,SMALL(IF(SUBTOTAL(3,OFFSET(BY$24,ROW(BY$24:BY$263)-ROW(BY$24),0)),ROW(BY$24:BY$263)-ROW(BY$24)+1),1))</f>
        <v>1</v>
      </c>
      <c r="BZ9" s="203" cm="1">
        <f t="array" aca="1" ref="BZ9" ca="1">INDEX(BZ$24:BZ$263,SMALL(IF(SUBTOTAL(3,OFFSET(BZ$24,ROW(BZ$24:BZ$263)-ROW(BZ$24),0)),ROW(BZ$24:BZ$263)-ROW(BZ$24)+1),1))</f>
        <v>1</v>
      </c>
      <c r="CA9" s="203" cm="1">
        <f t="array" aca="1" ref="CA9" ca="1">INDEX(CA$24:CA$263,SMALL(IF(SUBTOTAL(3,OFFSET(CA$24,ROW(CA$24:CA$263)-ROW(CA$24),0)),ROW(CA$24:CA$263)-ROW(CA$24)+1),1))</f>
        <v>1</v>
      </c>
      <c r="CB9" s="203" cm="1">
        <f t="array" aca="1" ref="CB9" ca="1">INDEX(CB$24:CB$263,SMALL(IF(SUBTOTAL(3,OFFSET(CB$24,ROW(CB$24:CB$263)-ROW(CB$24),0)),ROW(CB$24:CB$263)-ROW(CB$24)+1),1))</f>
        <v>1</v>
      </c>
      <c r="CC9" s="203" cm="1">
        <f t="array" aca="1" ref="CC9" ca="1">INDEX(CC$24:CC$263,SMALL(IF(SUBTOTAL(3,OFFSET(CC$24,ROW(CC$24:CC$263)-ROW(CC$24),0)),ROW(CC$24:CC$263)-ROW(CC$24)+1),1))</f>
        <v>1</v>
      </c>
      <c r="CD9" s="203" cm="1">
        <f t="array" aca="1" ref="CD9" ca="1">INDEX(CD$24:CD$263,SMALL(IF(SUBTOTAL(3,OFFSET(CD$24,ROW(CD$24:CD$263)-ROW(CD$24),0)),ROW(CD$24:CD$263)-ROW(CD$24)+1),1))</f>
        <v>1</v>
      </c>
      <c r="CE9" s="203" cm="1">
        <f t="array" aca="1" ref="CE9" ca="1">INDEX(CE$24:CE$263,SMALL(IF(SUBTOTAL(3,OFFSET(CE$24,ROW(CE$24:CE$263)-ROW(CE$24),0)),ROW(CE$24:CE$263)-ROW(CE$24)+1),1))</f>
        <v>1</v>
      </c>
      <c r="CF9" s="203" cm="1">
        <f t="array" aca="1" ref="CF9" ca="1">INDEX(CF$24:CF$263,SMALL(IF(SUBTOTAL(3,OFFSET(CF$24,ROW(CF$24:CF$263)-ROW(CF$24),0)),ROW(CF$24:CF$263)-ROW(CF$24)+1),1))</f>
        <v>1</v>
      </c>
      <c r="CG9" s="203" cm="1">
        <f t="array" aca="1" ref="CG9" ca="1">INDEX(CG$24:CG$263,SMALL(IF(SUBTOTAL(3,OFFSET(CG$24,ROW(CG$24:CG$263)-ROW(CG$24),0)),ROW(CG$24:CG$263)-ROW(CG$24)+1),1))</f>
        <v>1</v>
      </c>
      <c r="CH9" s="203" cm="1">
        <f t="array" aca="1" ref="CH9" ca="1">INDEX(CH$24:CH$263,SMALL(IF(SUBTOTAL(3,OFFSET(CH$24,ROW(CH$24:CH$263)-ROW(CH$24),0)),ROW(CH$24:CH$263)-ROW(CH$24)+1),1))</f>
        <v>1</v>
      </c>
      <c r="CI9" s="203" cm="1">
        <f t="array" aca="1" ref="CI9" ca="1">INDEX(CI$24:CI$263,SMALL(IF(SUBTOTAL(3,OFFSET(CI$24,ROW(CI$24:CI$263)-ROW(CI$24),0)),ROW(CI$24:CI$263)-ROW(CI$24)+1),1))</f>
        <v>1</v>
      </c>
      <c r="CJ9" s="203" cm="1">
        <f t="array" aca="1" ref="CJ9" ca="1">INDEX(CJ$24:CJ$263,SMALL(IF(SUBTOTAL(3,OFFSET(CJ$24,ROW(CJ$24:CJ$263)-ROW(CJ$24),0)),ROW(CJ$24:CJ$263)-ROW(CJ$24)+1),1))</f>
        <v>1</v>
      </c>
      <c r="CK9" s="203" cm="1">
        <f t="array" aca="1" ref="CK9" ca="1">INDEX(CK$24:CK$263,SMALL(IF(SUBTOTAL(3,OFFSET(CK$24,ROW(CK$24:CK$263)-ROW(CK$24),0)),ROW(CK$24:CK$263)-ROW(CK$24)+1),1))</f>
        <v>1</v>
      </c>
      <c r="CL9" s="203" cm="1">
        <f t="array" aca="1" ref="CL9" ca="1">INDEX(CL$24:CL$263,SMALL(IF(SUBTOTAL(3,OFFSET(CL$24,ROW(CL$24:CL$263)-ROW(CL$24),0)),ROW(CL$24:CL$263)-ROW(CL$24)+1),1))</f>
        <v>1</v>
      </c>
      <c r="CM9" s="203" cm="1">
        <f t="array" aca="1" ref="CM9" ca="1">INDEX(CM$24:CM$263,SMALL(IF(SUBTOTAL(3,OFFSET(CM$24,ROW(CM$24:CM$263)-ROW(CM$24),0)),ROW(CM$24:CM$263)-ROW(CM$24)+1),1))</f>
        <v>1</v>
      </c>
      <c r="CN9" s="203" cm="1">
        <f t="array" aca="1" ref="CN9" ca="1">INDEX(CN$24:CN$263,SMALL(IF(SUBTOTAL(3,OFFSET(CN$24,ROW(CN$24:CN$263)-ROW(CN$24),0)),ROW(CN$24:CN$263)-ROW(CN$24)+1),1))</f>
        <v>1</v>
      </c>
      <c r="CO9" s="203" cm="1">
        <f t="array" aca="1" ref="CO9" ca="1">INDEX(CO$24:CO$263,SMALL(IF(SUBTOTAL(3,OFFSET(CO$24,ROW(CO$24:CO$263)-ROW(CO$24),0)),ROW(CO$24:CO$263)-ROW(CO$24)+1),1))</f>
        <v>1</v>
      </c>
      <c r="CP9" s="203" cm="1">
        <f t="array" aca="1" ref="CP9" ca="1">INDEX(CP$24:CP$263,SMALL(IF(SUBTOTAL(3,OFFSET(CP$24,ROW(CP$24:CP$263)-ROW(CP$24),0)),ROW(CP$24:CP$263)-ROW(CP$24)+1),1))</f>
        <v>1</v>
      </c>
      <c r="CQ9" s="203" cm="1">
        <f t="array" aca="1" ref="CQ9" ca="1">INDEX(CQ$24:CQ$263,SMALL(IF(SUBTOTAL(3,OFFSET(CQ$24,ROW(CQ$24:CQ$263)-ROW(CQ$24),0)),ROW(CQ$24:CQ$263)-ROW(CQ$24)+1),1))</f>
        <v>1</v>
      </c>
      <c r="CR9" s="203" cm="1">
        <f t="array" aca="1" ref="CR9" ca="1">INDEX(CR$24:CR$263,SMALL(IF(SUBTOTAL(3,OFFSET(CR$24,ROW(CR$24:CR$263)-ROW(CR$24),0)),ROW(CR$24:CR$263)-ROW(CR$24)+1),1))</f>
        <v>1</v>
      </c>
      <c r="CS9" s="203" cm="1">
        <f t="array" aca="1" ref="CS9" ca="1">INDEX(CS$24:CS$263,SMALL(IF(SUBTOTAL(3,OFFSET(CS$24,ROW(CS$24:CS$263)-ROW(CS$24),0)),ROW(CS$24:CS$263)-ROW(CS$24)+1),1))</f>
        <v>1</v>
      </c>
      <c r="CT9" s="203" cm="1">
        <f t="array" aca="1" ref="CT9" ca="1">INDEX(CT$24:CT$263,SMALL(IF(SUBTOTAL(3,OFFSET(CT$24,ROW(CT$24:CT$263)-ROW(CT$24),0)),ROW(CT$24:CT$263)-ROW(CT$24)+1),1))</f>
        <v>1</v>
      </c>
      <c r="CU9" s="203" cm="1">
        <f t="array" aca="1" ref="CU9" ca="1">INDEX(CU$24:CU$263,SMALL(IF(SUBTOTAL(3,OFFSET(CU$24,ROW(CU$24:CU$263)-ROW(CU$24),0)),ROW(CU$24:CU$263)-ROW(CU$24)+1),1))</f>
        <v>1</v>
      </c>
      <c r="CV9" s="203" cm="1">
        <f t="array" aca="1" ref="CV9" ca="1">INDEX(CV$24:CV$263,SMALL(IF(SUBTOTAL(3,OFFSET(CV$24,ROW(CV$24:CV$263)-ROW(CV$24),0)),ROW(CV$24:CV$263)-ROW(CV$24)+1),1))</f>
        <v>1</v>
      </c>
      <c r="CW9" s="203" cm="1">
        <f t="array" aca="1" ref="CW9" ca="1">INDEX(CW$24:CW$263,SMALL(IF(SUBTOTAL(3,OFFSET(CW$24,ROW(CW$24:CW$263)-ROW(CW$24),0)),ROW(CW$24:CW$263)-ROW(CW$24)+1),1))</f>
        <v>1</v>
      </c>
      <c r="CX9" s="203" cm="1">
        <f t="array" aca="1" ref="CX9" ca="1">INDEX(CX$24:CX$263,SMALL(IF(SUBTOTAL(3,OFFSET(CX$24,ROW(CX$24:CX$263)-ROW(CX$24),0)),ROW(CX$24:CX$263)-ROW(CX$24)+1),1))</f>
        <v>1</v>
      </c>
      <c r="CY9" s="203" cm="1">
        <f t="array" aca="1" ref="CY9" ca="1">INDEX(CY$24:CY$263,SMALL(IF(SUBTOTAL(3,OFFSET(CY$24,ROW(CY$24:CY$263)-ROW(CY$24),0)),ROW(CY$24:CY$263)-ROW(CY$24)+1),1))</f>
        <v>1</v>
      </c>
      <c r="CZ9" s="203" cm="1">
        <f t="array" aca="1" ref="CZ9" ca="1">INDEX(CZ$24:CZ$263,SMALL(IF(SUBTOTAL(3,OFFSET(CZ$24,ROW(CZ$24:CZ$263)-ROW(CZ$24),0)),ROW(CZ$24:CZ$263)-ROW(CZ$24)+1),1))</f>
        <v>1</v>
      </c>
      <c r="DA9" s="203" cm="1">
        <f t="array" aca="1" ref="DA9" ca="1">INDEX(DA$24:DA$263,SMALL(IF(SUBTOTAL(3,OFFSET(DA$24,ROW(DA$24:DA$263)-ROW(DA$24),0)),ROW(DA$24:DA$263)-ROW(DA$24)+1),1))</f>
        <v>1</v>
      </c>
      <c r="DB9" s="203" cm="1">
        <f t="array" aca="1" ref="DB9" ca="1">INDEX(DB$24:DB$263,SMALL(IF(SUBTOTAL(3,OFFSET(DB$24,ROW(DB$24:DB$263)-ROW(DB$24),0)),ROW(DB$24:DB$263)-ROW(DB$24)+1),1))</f>
        <v>1</v>
      </c>
      <c r="DC9" s="203" cm="1">
        <f t="array" aca="1" ref="DC9" ca="1">INDEX(DC$24:DC$263,SMALL(IF(SUBTOTAL(3,OFFSET(DC$24,ROW(DC$24:DC$263)-ROW(DC$24),0)),ROW(DC$24:DC$263)-ROW(DC$24)+1),1))</f>
        <v>1</v>
      </c>
      <c r="DD9" s="203" cm="1">
        <f t="array" aca="1" ref="DD9" ca="1">INDEX(DD$24:DD$263,SMALL(IF(SUBTOTAL(3,OFFSET(DD$24,ROW(DD$24:DD$263)-ROW(DD$24),0)),ROW(DD$24:DD$263)-ROW(DD$24)+1),1))</f>
        <v>1</v>
      </c>
      <c r="DE9" s="203" cm="1">
        <f t="array" aca="1" ref="DE9" ca="1">INDEX(DE$24:DE$263,SMALL(IF(SUBTOTAL(3,OFFSET(DE$24,ROW(DE$24:DE$263)-ROW(DE$24),0)),ROW(DE$24:DE$263)-ROW(DE$24)+1),1))</f>
        <v>1</v>
      </c>
      <c r="DF9" s="203" cm="1">
        <f t="array" aca="1" ref="DF9" ca="1">INDEX(DF$24:DF$263,SMALL(IF(SUBTOTAL(3,OFFSET(DF$24,ROW(DF$24:DF$263)-ROW(DF$24),0)),ROW(DF$24:DF$263)-ROW(DF$24)+1),1))</f>
        <v>1</v>
      </c>
    </row>
    <row r="10" spans="1:110" ht="15" thickBot="1">
      <c r="A10" s="37"/>
      <c r="I10" s="168" t="str" cm="1">
        <f t="array" aca="1" ref="I10" ca="1">INDEX(I$24:I$263,SMALL(IF(SUBTOTAL(3,OFFSET(I$24,ROW(I$24:I$263)-ROW(I$24),0)),ROW(I$24:I$263)-ROW(I$24)+1),2))</f>
        <v>Denmark</v>
      </c>
      <c r="J10" s="168" t="str" cm="1">
        <f t="array" aca="1" ref="J10" ca="1">INDEX(J$24:J$263,SMALL(IF(SUBTOTAL(3,OFFSET(J$24,ROW(J$24:J$263)-ROW(J$24),0)),ROW(J$24:J$263)-ROW(J$24)+1),2))</f>
        <v>Central Case</v>
      </c>
      <c r="K10" s="168" t="str" cm="1">
        <f t="array" aca="1" ref="K10" ca="1">INDEX(K$24:K$263,SMALL(IF(SUBTOTAL(3,OFFSET(K$24,ROW(K$24:K$263)-ROW(K$24),0)),ROW(K$24:K$263)-ROW(K$24)+1),2))</f>
        <v>Base Case</v>
      </c>
      <c r="L10" s="203" cm="1">
        <f t="array" aca="1" ref="L10" ca="1">INDEX(L$24:L$263,SMALL(IF(SUBTOTAL(3,OFFSET(L$24,ROW(L$24:L$263)-ROW(L$24),0)),ROW(L$24:L$263)-ROW(L$24)+1),2))</f>
        <v>0</v>
      </c>
      <c r="M10" s="203" cm="1">
        <f t="array" aca="1" ref="M10" ca="1">INDEX(M$24:M$263,SMALL(IF(SUBTOTAL(3,OFFSET(M$24,ROW(M$24:M$263)-ROW(M$24),0)),ROW(M$24:M$263)-ROW(M$24)+1),2))</f>
        <v>0</v>
      </c>
      <c r="N10" s="203" cm="1">
        <f t="array" aca="1" ref="N10" ca="1">INDEX(N$24:N$263,SMALL(IF(SUBTOTAL(3,OFFSET(N$24,ROW(N$24:N$263)-ROW(N$24),0)),ROW(N$24:N$263)-ROW(N$24)+1),2))</f>
        <v>8.7999999999999995E-2</v>
      </c>
      <c r="O10" s="203" cm="1">
        <f t="array" aca="1" ref="O10" ca="1">INDEX(O$24:O$263,SMALL(IF(SUBTOTAL(3,OFFSET(O$24,ROW(O$24:O$263)-ROW(O$24),0)),ROW(O$24:O$263)-ROW(O$24)+1),2))</f>
        <v>0.1</v>
      </c>
      <c r="P10" s="203" cm="1">
        <f t="array" aca="1" ref="P10" ca="1">INDEX(P$24:P$263,SMALL(IF(SUBTOTAL(3,OFFSET(P$24,ROW(P$24:P$263)-ROW(P$24),0)),ROW(P$24:P$263)-ROW(P$24)+1),2))</f>
        <v>0.13985812392179389</v>
      </c>
      <c r="Q10" s="203" cm="1">
        <f t="array" aca="1" ref="Q10" ca="1">INDEX(Q$24:Q$263,SMALL(IF(SUBTOTAL(3,OFFSET(Q$24,ROW(Q$24:Q$263)-ROW(Q$24),0)),ROW(Q$24:Q$263)-ROW(Q$24)+1),2))</f>
        <v>0.16733336394515469</v>
      </c>
      <c r="R10" s="203" cm="1">
        <f t="array" aca="1" ref="R10" ca="1">INDEX(R$24:R$263,SMALL(IF(SUBTOTAL(3,OFFSET(R$24,ROW(R$24:R$263)-ROW(R$24),0)),ROW(R$24:R$263)-ROW(R$24)+1),2))</f>
        <v>0.1905370883305274</v>
      </c>
      <c r="S10" s="203" cm="1">
        <f t="array" aca="1" ref="S10" ca="1">INDEX(S$24:S$263,SMALL(IF(SUBTOTAL(3,OFFSET(S$24,ROW(S$24:S$263)-ROW(S$24),0)),ROW(S$24:S$263)-ROW(S$24)+1),2))</f>
        <v>0.2</v>
      </c>
      <c r="T10" s="203" cm="1">
        <f t="array" aca="1" ref="T10" ca="1">INDEX(T$24:T$263,SMALL(IF(SUBTOTAL(3,OFFSET(T$24,ROW(T$24:T$263)-ROW(T$24),0)),ROW(T$24:T$263)-ROW(T$24)+1),2))</f>
        <v>0.20348849028276519</v>
      </c>
      <c r="U10" s="203" cm="1">
        <f t="array" aca="1" ref="U10" ca="1">INDEX(U$24:U$263,SMALL(IF(SUBTOTAL(3,OFFSET(U$24,ROW(U$24:U$263)-ROW(U$24),0)),ROW(U$24:U$263)-ROW(U$24)+1),2))</f>
        <v>0.2102757089416164</v>
      </c>
      <c r="V10" s="203" cm="1">
        <f t="array" aca="1" ref="V10" ca="1">INDEX(V$24:V$263,SMALL(IF(SUBTOTAL(3,OFFSET(V$24,ROW(V$24:V$263)-ROW(V$24),0)),ROW(V$24:V$263)-ROW(V$24)+1),2))</f>
        <v>0.28561533536399142</v>
      </c>
      <c r="W10" s="203" cm="1">
        <f t="array" aca="1" ref="W10" ca="1">INDEX(W$24:W$263,SMALL(IF(SUBTOTAL(3,OFFSET(W$24,ROW(W$24:W$263)-ROW(W$24),0)),ROW(W$24:W$263)-ROW(W$24)+1),2))</f>
        <v>0.51991891253281608</v>
      </c>
      <c r="X10" s="203" cm="1">
        <f t="array" aca="1" ref="X10" ca="1">INDEX(X$24:X$263,SMALL(IF(SUBTOTAL(3,OFFSET(X$24,ROW(X$24:X$263)-ROW(X$24),0)),ROW(X$24:X$263)-ROW(X$24)+1),2))</f>
        <v>0.81123531734699905</v>
      </c>
      <c r="Y10" s="203" cm="1">
        <f t="array" aca="1" ref="Y10" ca="1">INDEX(Y$24:Y$263,SMALL(IF(SUBTOTAL(3,OFFSET(Y$24,ROW(Y$24:Y$263)-ROW(Y$24),0)),ROW(Y$24:Y$263)-ROW(Y$24)+1),2))</f>
        <v>0.93495901368654155</v>
      </c>
      <c r="Z10" s="203" cm="1">
        <f t="array" aca="1" ref="Z10" ca="1">INDEX(Z$24:Z$263,SMALL(IF(SUBTOTAL(3,OFFSET(Z$24,ROW(Z$24:Z$263)-ROW(Z$24),0)),ROW(Z$24:Z$263)-ROW(Z$24)+1),2))</f>
        <v>0.97617718751901195</v>
      </c>
      <c r="AA10" s="203" cm="1">
        <f t="array" aca="1" ref="AA10" ca="1">INDEX(AA$24:AA$263,SMALL(IF(SUBTOTAL(3,OFFSET(AA$24,ROW(AA$24:AA$263)-ROW(AA$24),0)),ROW(AA$24:AA$263)-ROW(AA$24)+1),2))</f>
        <v>0.98185772949888839</v>
      </c>
      <c r="AB10" s="203" cm="1">
        <f t="array" aca="1" ref="AB10" ca="1">INDEX(AB$24:AB$263,SMALL(IF(SUBTOTAL(3,OFFSET(AB$24,ROW(AB$24:AB$263)-ROW(AB$24),0)),ROW(AB$24:AB$263)-ROW(AB$24)+1),2))</f>
        <v>1</v>
      </c>
      <c r="AC10" s="203" cm="1">
        <f t="array" aca="1" ref="AC10" ca="1">INDEX(AC$24:AC$263,SMALL(IF(SUBTOTAL(3,OFFSET(AC$24,ROW(AC$24:AC$263)-ROW(AC$24),0)),ROW(AC$24:AC$263)-ROW(AC$24)+1),2))</f>
        <v>1</v>
      </c>
      <c r="AD10" s="203" cm="1">
        <f t="array" aca="1" ref="AD10" ca="1">INDEX(AD$24:AD$263,SMALL(IF(SUBTOTAL(3,OFFSET(AD$24,ROW(AD$24:AD$263)-ROW(AD$24),0)),ROW(AD$24:AD$263)-ROW(AD$24)+1),2))</f>
        <v>1</v>
      </c>
      <c r="AE10" s="203" cm="1">
        <f t="array" aca="1" ref="AE10" ca="1">INDEX(AE$24:AE$263,SMALL(IF(SUBTOTAL(3,OFFSET(AE$24,ROW(AE$24:AE$263)-ROW(AE$24),0)),ROW(AE$24:AE$263)-ROW(AE$24)+1),2))</f>
        <v>1</v>
      </c>
      <c r="AF10" s="203" cm="1">
        <f t="array" aca="1" ref="AF10" ca="1">INDEX(AF$24:AF$263,SMALL(IF(SUBTOTAL(3,OFFSET(AF$24,ROW(AF$24:AF$263)-ROW(AF$24),0)),ROW(AF$24:AF$263)-ROW(AF$24)+1),2))</f>
        <v>1</v>
      </c>
      <c r="AG10" s="203" cm="1">
        <f t="array" aca="1" ref="AG10" ca="1">INDEX(AG$24:AG$263,SMALL(IF(SUBTOTAL(3,OFFSET(AG$24,ROW(AG$24:AG$263)-ROW(AG$24),0)),ROW(AG$24:AG$263)-ROW(AG$24)+1),2))</f>
        <v>1</v>
      </c>
      <c r="AH10" s="203" cm="1">
        <f t="array" aca="1" ref="AH10" ca="1">INDEX(AH$24:AH$263,SMALL(IF(SUBTOTAL(3,OFFSET(AH$24,ROW(AH$24:AH$263)-ROW(AH$24),0)),ROW(AH$24:AH$263)-ROW(AH$24)+1),2))</f>
        <v>1</v>
      </c>
      <c r="AI10" s="203" cm="1">
        <f t="array" aca="1" ref="AI10" ca="1">INDEX(AI$24:AI$263,SMALL(IF(SUBTOTAL(3,OFFSET(AI$24,ROW(AI$24:AI$263)-ROW(AI$24),0)),ROW(AI$24:AI$263)-ROW(AI$24)+1),2))</f>
        <v>1</v>
      </c>
      <c r="AJ10" s="203" cm="1">
        <f t="array" aca="1" ref="AJ10" ca="1">INDEX(AJ$24:AJ$263,SMALL(IF(SUBTOTAL(3,OFFSET(AJ$24,ROW(AJ$24:AJ$263)-ROW(AJ$24),0)),ROW(AJ$24:AJ$263)-ROW(AJ$24)+1),2))</f>
        <v>1</v>
      </c>
      <c r="AK10" s="203" cm="1">
        <f t="array" aca="1" ref="AK10" ca="1">INDEX(AK$24:AK$263,SMALL(IF(SUBTOTAL(3,OFFSET(AK$24,ROW(AK$24:AK$263)-ROW(AK$24),0)),ROW(AK$24:AK$263)-ROW(AK$24)+1),2))</f>
        <v>1</v>
      </c>
      <c r="AL10" s="203" cm="1">
        <f t="array" aca="1" ref="AL10" ca="1">INDEX(AL$24:AL$263,SMALL(IF(SUBTOTAL(3,OFFSET(AL$24,ROW(AL$24:AL$263)-ROW(AL$24),0)),ROW(AL$24:AL$263)-ROW(AL$24)+1),2))</f>
        <v>1</v>
      </c>
      <c r="AM10" s="203" cm="1">
        <f t="array" aca="1" ref="AM10" ca="1">INDEX(AM$24:AM$263,SMALL(IF(SUBTOTAL(3,OFFSET(AM$24,ROW(AM$24:AM$263)-ROW(AM$24),0)),ROW(AM$24:AM$263)-ROW(AM$24)+1),2))</f>
        <v>1</v>
      </c>
      <c r="AN10" s="203" cm="1">
        <f t="array" aca="1" ref="AN10" ca="1">INDEX(AN$24:AN$263,SMALL(IF(SUBTOTAL(3,OFFSET(AN$24,ROW(AN$24:AN$263)-ROW(AN$24),0)),ROW(AN$24:AN$263)-ROW(AN$24)+1),2))</f>
        <v>1</v>
      </c>
      <c r="AO10" s="203" cm="1">
        <f t="array" aca="1" ref="AO10" ca="1">INDEX(AO$24:AO$263,SMALL(IF(SUBTOTAL(3,OFFSET(AO$24,ROW(AO$24:AO$263)-ROW(AO$24),0)),ROW(AO$24:AO$263)-ROW(AO$24)+1),2))</f>
        <v>1</v>
      </c>
      <c r="AP10" s="203" cm="1">
        <f t="array" aca="1" ref="AP10" ca="1">INDEX(AP$24:AP$263,SMALL(IF(SUBTOTAL(3,OFFSET(AP$24,ROW(AP$24:AP$263)-ROW(AP$24),0)),ROW(AP$24:AP$263)-ROW(AP$24)+1),2))</f>
        <v>1</v>
      </c>
      <c r="AQ10" s="203" cm="1">
        <f t="array" aca="1" ref="AQ10" ca="1">INDEX(AQ$24:AQ$263,SMALL(IF(SUBTOTAL(3,OFFSET(AQ$24,ROW(AQ$24:AQ$263)-ROW(AQ$24),0)),ROW(AQ$24:AQ$263)-ROW(AQ$24)+1),2))</f>
        <v>1</v>
      </c>
      <c r="AR10" s="203" cm="1">
        <f t="array" aca="1" ref="AR10" ca="1">INDEX(AR$24:AR$263,SMALL(IF(SUBTOTAL(3,OFFSET(AR$24,ROW(AR$24:AR$263)-ROW(AR$24),0)),ROW(AR$24:AR$263)-ROW(AR$24)+1),2))</f>
        <v>1</v>
      </c>
      <c r="AS10" s="203" cm="1">
        <f t="array" aca="1" ref="AS10" ca="1">INDEX(AS$24:AS$263,SMALL(IF(SUBTOTAL(3,OFFSET(AS$24,ROW(AS$24:AS$263)-ROW(AS$24),0)),ROW(AS$24:AS$263)-ROW(AS$24)+1),2))</f>
        <v>1</v>
      </c>
      <c r="AT10" s="203" cm="1">
        <f t="array" aca="1" ref="AT10" ca="1">INDEX(AT$24:AT$263,SMALL(IF(SUBTOTAL(3,OFFSET(AT$24,ROW(AT$24:AT$263)-ROW(AT$24),0)),ROW(AT$24:AT$263)-ROW(AT$24)+1),2))</f>
        <v>1</v>
      </c>
      <c r="AU10" s="203" cm="1">
        <f t="array" aca="1" ref="AU10" ca="1">INDEX(AU$24:AU$263,SMALL(IF(SUBTOTAL(3,OFFSET(AU$24,ROW(AU$24:AU$263)-ROW(AU$24),0)),ROW(AU$24:AU$263)-ROW(AU$24)+1),2))</f>
        <v>1</v>
      </c>
      <c r="AV10" s="203" cm="1">
        <f t="array" aca="1" ref="AV10" ca="1">INDEX(AV$24:AV$263,SMALL(IF(SUBTOTAL(3,OFFSET(AV$24,ROW(AV$24:AV$263)-ROW(AV$24),0)),ROW(AV$24:AV$263)-ROW(AV$24)+1),2))</f>
        <v>1</v>
      </c>
      <c r="AW10" s="203" cm="1">
        <f t="array" aca="1" ref="AW10" ca="1">INDEX(AW$24:AW$263,SMALL(IF(SUBTOTAL(3,OFFSET(AW$24,ROW(AW$24:AW$263)-ROW(AW$24),0)),ROW(AW$24:AW$263)-ROW(AW$24)+1),2))</f>
        <v>1</v>
      </c>
      <c r="AX10" s="203" cm="1">
        <f t="array" aca="1" ref="AX10" ca="1">INDEX(AX$24:AX$263,SMALL(IF(SUBTOTAL(3,OFFSET(AX$24,ROW(AX$24:AX$263)-ROW(AX$24),0)),ROW(AX$24:AX$263)-ROW(AX$24)+1),2))</f>
        <v>1</v>
      </c>
      <c r="AY10" s="203" cm="1">
        <f t="array" aca="1" ref="AY10" ca="1">INDEX(AY$24:AY$263,SMALL(IF(SUBTOTAL(3,OFFSET(AY$24,ROW(AY$24:AY$263)-ROW(AY$24),0)),ROW(AY$24:AY$263)-ROW(AY$24)+1),2))</f>
        <v>1</v>
      </c>
      <c r="AZ10" s="203" cm="1">
        <f t="array" aca="1" ref="AZ10" ca="1">INDEX(AZ$24:AZ$263,SMALL(IF(SUBTOTAL(3,OFFSET(AZ$24,ROW(AZ$24:AZ$263)-ROW(AZ$24),0)),ROW(AZ$24:AZ$263)-ROW(AZ$24)+1),2))</f>
        <v>1</v>
      </c>
      <c r="BA10" s="203" cm="1">
        <f t="array" aca="1" ref="BA10" ca="1">INDEX(BA$24:BA$263,SMALL(IF(SUBTOTAL(3,OFFSET(BA$24,ROW(BA$24:BA$263)-ROW(BA$24),0)),ROW(BA$24:BA$263)-ROW(BA$24)+1),2))</f>
        <v>1</v>
      </c>
      <c r="BB10" s="203" cm="1">
        <f t="array" aca="1" ref="BB10" ca="1">INDEX(BB$24:BB$263,SMALL(IF(SUBTOTAL(3,OFFSET(BB$24,ROW(BB$24:BB$263)-ROW(BB$24),0)),ROW(BB$24:BB$263)-ROW(BB$24)+1),2))</f>
        <v>1</v>
      </c>
      <c r="BC10" s="203" cm="1">
        <f t="array" aca="1" ref="BC10" ca="1">INDEX(BC$24:BC$263,SMALL(IF(SUBTOTAL(3,OFFSET(BC$24,ROW(BC$24:BC$263)-ROW(BC$24),0)),ROW(BC$24:BC$263)-ROW(BC$24)+1),2))</f>
        <v>1</v>
      </c>
      <c r="BD10" s="203" cm="1">
        <f t="array" aca="1" ref="BD10" ca="1">INDEX(BD$24:BD$263,SMALL(IF(SUBTOTAL(3,OFFSET(BD$24,ROW(BD$24:BD$263)-ROW(BD$24),0)),ROW(BD$24:BD$263)-ROW(BD$24)+1),2))</f>
        <v>1</v>
      </c>
      <c r="BE10" s="203" cm="1">
        <f t="array" aca="1" ref="BE10" ca="1">INDEX(BE$24:BE$263,SMALL(IF(SUBTOTAL(3,OFFSET(BE$24,ROW(BE$24:BE$263)-ROW(BE$24),0)),ROW(BE$24:BE$263)-ROW(BE$24)+1),2))</f>
        <v>1</v>
      </c>
      <c r="BF10" s="203" cm="1">
        <f t="array" aca="1" ref="BF10" ca="1">INDEX(BF$24:BF$263,SMALL(IF(SUBTOTAL(3,OFFSET(BF$24,ROW(BF$24:BF$263)-ROW(BF$24),0)),ROW(BF$24:BF$263)-ROW(BF$24)+1),2))</f>
        <v>1</v>
      </c>
      <c r="BG10" s="203" cm="1">
        <f t="array" aca="1" ref="BG10" ca="1">INDEX(BG$24:BG$263,SMALL(IF(SUBTOTAL(3,OFFSET(BG$24,ROW(BG$24:BG$263)-ROW(BG$24),0)),ROW(BG$24:BG$263)-ROW(BG$24)+1),2))</f>
        <v>1</v>
      </c>
      <c r="BH10" s="203" cm="1">
        <f t="array" aca="1" ref="BH10" ca="1">INDEX(BH$24:BH$263,SMALL(IF(SUBTOTAL(3,OFFSET(BH$24,ROW(BH$24:BH$263)-ROW(BH$24),0)),ROW(BH$24:BH$263)-ROW(BH$24)+1),2))</f>
        <v>1</v>
      </c>
      <c r="BI10" s="203" cm="1">
        <f t="array" aca="1" ref="BI10" ca="1">INDEX(BI$24:BI$263,SMALL(IF(SUBTOTAL(3,OFFSET(BI$24,ROW(BI$24:BI$263)-ROW(BI$24),0)),ROW(BI$24:BI$263)-ROW(BI$24)+1),2))</f>
        <v>1</v>
      </c>
      <c r="BJ10" s="203" cm="1">
        <f t="array" aca="1" ref="BJ10" ca="1">INDEX(BJ$24:BJ$263,SMALL(IF(SUBTOTAL(3,OFFSET(BJ$24,ROW(BJ$24:BJ$263)-ROW(BJ$24),0)),ROW(BJ$24:BJ$263)-ROW(BJ$24)+1),2))</f>
        <v>1</v>
      </c>
      <c r="BK10" s="203" cm="1">
        <f t="array" aca="1" ref="BK10" ca="1">INDEX(BK$24:BK$263,SMALL(IF(SUBTOTAL(3,OFFSET(BK$24,ROW(BK$24:BK$263)-ROW(BK$24),0)),ROW(BK$24:BK$263)-ROW(BK$24)+1),2))</f>
        <v>1</v>
      </c>
      <c r="BL10" s="203" cm="1">
        <f t="array" aca="1" ref="BL10" ca="1">INDEX(BL$24:BL$263,SMALL(IF(SUBTOTAL(3,OFFSET(BL$24,ROW(BL$24:BL$263)-ROW(BL$24),0)),ROW(BL$24:BL$263)-ROW(BL$24)+1),2))</f>
        <v>1</v>
      </c>
      <c r="BM10" s="203" cm="1">
        <f t="array" aca="1" ref="BM10" ca="1">INDEX(BM$24:BM$263,SMALL(IF(SUBTOTAL(3,OFFSET(BM$24,ROW(BM$24:BM$263)-ROW(BM$24),0)),ROW(BM$24:BM$263)-ROW(BM$24)+1),2))</f>
        <v>1</v>
      </c>
      <c r="BN10" s="203" cm="1">
        <f t="array" aca="1" ref="BN10" ca="1">INDEX(BN$24:BN$263,SMALL(IF(SUBTOTAL(3,OFFSET(BN$24,ROW(BN$24:BN$263)-ROW(BN$24),0)),ROW(BN$24:BN$263)-ROW(BN$24)+1),2))</f>
        <v>1</v>
      </c>
      <c r="BO10" s="203" cm="1">
        <f t="array" aca="1" ref="BO10" ca="1">INDEX(BO$24:BO$263,SMALL(IF(SUBTOTAL(3,OFFSET(BO$24,ROW(BO$24:BO$263)-ROW(BO$24),0)),ROW(BO$24:BO$263)-ROW(BO$24)+1),2))</f>
        <v>1</v>
      </c>
      <c r="BP10" s="203" cm="1">
        <f t="array" aca="1" ref="BP10" ca="1">INDEX(BP$24:BP$263,SMALL(IF(SUBTOTAL(3,OFFSET(BP$24,ROW(BP$24:BP$263)-ROW(BP$24),0)),ROW(BP$24:BP$263)-ROW(BP$24)+1),2))</f>
        <v>1</v>
      </c>
      <c r="BQ10" s="203" cm="1">
        <f t="array" aca="1" ref="BQ10" ca="1">INDEX(BQ$24:BQ$263,SMALL(IF(SUBTOTAL(3,OFFSET(BQ$24,ROW(BQ$24:BQ$263)-ROW(BQ$24),0)),ROW(BQ$24:BQ$263)-ROW(BQ$24)+1),2))</f>
        <v>1</v>
      </c>
      <c r="BR10" s="203" cm="1">
        <f t="array" aca="1" ref="BR10" ca="1">INDEX(BR$24:BR$263,SMALL(IF(SUBTOTAL(3,OFFSET(BR$24,ROW(BR$24:BR$263)-ROW(BR$24),0)),ROW(BR$24:BR$263)-ROW(BR$24)+1),2))</f>
        <v>1</v>
      </c>
      <c r="BS10" s="203" cm="1">
        <f t="array" aca="1" ref="BS10" ca="1">INDEX(BS$24:BS$263,SMALL(IF(SUBTOTAL(3,OFFSET(BS$24,ROW(BS$24:BS$263)-ROW(BS$24),0)),ROW(BS$24:BS$263)-ROW(BS$24)+1),2))</f>
        <v>1</v>
      </c>
      <c r="BT10" s="203" cm="1">
        <f t="array" aca="1" ref="BT10" ca="1">INDEX(BT$24:BT$263,SMALL(IF(SUBTOTAL(3,OFFSET(BT$24,ROW(BT$24:BT$263)-ROW(BT$24),0)),ROW(BT$24:BT$263)-ROW(BT$24)+1),2))</f>
        <v>1</v>
      </c>
      <c r="BU10" s="203" cm="1">
        <f t="array" aca="1" ref="BU10" ca="1">INDEX(BU$24:BU$263,SMALL(IF(SUBTOTAL(3,OFFSET(BU$24,ROW(BU$24:BU$263)-ROW(BU$24),0)),ROW(BU$24:BU$263)-ROW(BU$24)+1),2))</f>
        <v>1</v>
      </c>
      <c r="BV10" s="203" cm="1">
        <f t="array" aca="1" ref="BV10" ca="1">INDEX(BV$24:BV$263,SMALL(IF(SUBTOTAL(3,OFFSET(BV$24,ROW(BV$24:BV$263)-ROW(BV$24),0)),ROW(BV$24:BV$263)-ROW(BV$24)+1),2))</f>
        <v>1</v>
      </c>
      <c r="BW10" s="203" cm="1">
        <f t="array" aca="1" ref="BW10" ca="1">INDEX(BW$24:BW$263,SMALL(IF(SUBTOTAL(3,OFFSET(BW$24,ROW(BW$24:BW$263)-ROW(BW$24),0)),ROW(BW$24:BW$263)-ROW(BW$24)+1),2))</f>
        <v>1</v>
      </c>
      <c r="BX10" s="203" cm="1">
        <f t="array" aca="1" ref="BX10" ca="1">INDEX(BX$24:BX$263,SMALL(IF(SUBTOTAL(3,OFFSET(BX$24,ROW(BX$24:BX$263)-ROW(BX$24),0)),ROW(BX$24:BX$263)-ROW(BX$24)+1),2))</f>
        <v>1</v>
      </c>
      <c r="BY10" s="203" cm="1">
        <f t="array" aca="1" ref="BY10" ca="1">INDEX(BY$24:BY$263,SMALL(IF(SUBTOTAL(3,OFFSET(BY$24,ROW(BY$24:BY$263)-ROW(BY$24),0)),ROW(BY$24:BY$263)-ROW(BY$24)+1),2))</f>
        <v>1</v>
      </c>
      <c r="BZ10" s="203" cm="1">
        <f t="array" aca="1" ref="BZ10" ca="1">INDEX(BZ$24:BZ$263,SMALL(IF(SUBTOTAL(3,OFFSET(BZ$24,ROW(BZ$24:BZ$263)-ROW(BZ$24),0)),ROW(BZ$24:BZ$263)-ROW(BZ$24)+1),2))</f>
        <v>1</v>
      </c>
      <c r="CA10" s="203" cm="1">
        <f t="array" aca="1" ref="CA10" ca="1">INDEX(CA$24:CA$263,SMALL(IF(SUBTOTAL(3,OFFSET(CA$24,ROW(CA$24:CA$263)-ROW(CA$24),0)),ROW(CA$24:CA$263)-ROW(CA$24)+1),2))</f>
        <v>1</v>
      </c>
      <c r="CB10" s="203" cm="1">
        <f t="array" aca="1" ref="CB10" ca="1">INDEX(CB$24:CB$263,SMALL(IF(SUBTOTAL(3,OFFSET(CB$24,ROW(CB$24:CB$263)-ROW(CB$24),0)),ROW(CB$24:CB$263)-ROW(CB$24)+1),2))</f>
        <v>1</v>
      </c>
      <c r="CC10" s="203" cm="1">
        <f t="array" aca="1" ref="CC10" ca="1">INDEX(CC$24:CC$263,SMALL(IF(SUBTOTAL(3,OFFSET(CC$24,ROW(CC$24:CC$263)-ROW(CC$24),0)),ROW(CC$24:CC$263)-ROW(CC$24)+1),2))</f>
        <v>1</v>
      </c>
      <c r="CD10" s="203" cm="1">
        <f t="array" aca="1" ref="CD10" ca="1">INDEX(CD$24:CD$263,SMALL(IF(SUBTOTAL(3,OFFSET(CD$24,ROW(CD$24:CD$263)-ROW(CD$24),0)),ROW(CD$24:CD$263)-ROW(CD$24)+1),2))</f>
        <v>1</v>
      </c>
      <c r="CE10" s="203" cm="1">
        <f t="array" aca="1" ref="CE10" ca="1">INDEX(CE$24:CE$263,SMALL(IF(SUBTOTAL(3,OFFSET(CE$24,ROW(CE$24:CE$263)-ROW(CE$24),0)),ROW(CE$24:CE$263)-ROW(CE$24)+1),2))</f>
        <v>1</v>
      </c>
      <c r="CF10" s="203" cm="1">
        <f t="array" aca="1" ref="CF10" ca="1">INDEX(CF$24:CF$263,SMALL(IF(SUBTOTAL(3,OFFSET(CF$24,ROW(CF$24:CF$263)-ROW(CF$24),0)),ROW(CF$24:CF$263)-ROW(CF$24)+1),2))</f>
        <v>1</v>
      </c>
      <c r="CG10" s="203" cm="1">
        <f t="array" aca="1" ref="CG10" ca="1">INDEX(CG$24:CG$263,SMALL(IF(SUBTOTAL(3,OFFSET(CG$24,ROW(CG$24:CG$263)-ROW(CG$24),0)),ROW(CG$24:CG$263)-ROW(CG$24)+1),2))</f>
        <v>1</v>
      </c>
      <c r="CH10" s="203" cm="1">
        <f t="array" aca="1" ref="CH10" ca="1">INDEX(CH$24:CH$263,SMALL(IF(SUBTOTAL(3,OFFSET(CH$24,ROW(CH$24:CH$263)-ROW(CH$24),0)),ROW(CH$24:CH$263)-ROW(CH$24)+1),2))</f>
        <v>1</v>
      </c>
      <c r="CI10" s="203" cm="1">
        <f t="array" aca="1" ref="CI10" ca="1">INDEX(CI$24:CI$263,SMALL(IF(SUBTOTAL(3,OFFSET(CI$24,ROW(CI$24:CI$263)-ROW(CI$24),0)),ROW(CI$24:CI$263)-ROW(CI$24)+1),2))</f>
        <v>1</v>
      </c>
      <c r="CJ10" s="203" cm="1">
        <f t="array" aca="1" ref="CJ10" ca="1">INDEX(CJ$24:CJ$263,SMALL(IF(SUBTOTAL(3,OFFSET(CJ$24,ROW(CJ$24:CJ$263)-ROW(CJ$24),0)),ROW(CJ$24:CJ$263)-ROW(CJ$24)+1),2))</f>
        <v>1</v>
      </c>
      <c r="CK10" s="203" cm="1">
        <f t="array" aca="1" ref="CK10" ca="1">INDEX(CK$24:CK$263,SMALL(IF(SUBTOTAL(3,OFFSET(CK$24,ROW(CK$24:CK$263)-ROW(CK$24),0)),ROW(CK$24:CK$263)-ROW(CK$24)+1),2))</f>
        <v>1</v>
      </c>
      <c r="CL10" s="203" cm="1">
        <f t="array" aca="1" ref="CL10" ca="1">INDEX(CL$24:CL$263,SMALL(IF(SUBTOTAL(3,OFFSET(CL$24,ROW(CL$24:CL$263)-ROW(CL$24),0)),ROW(CL$24:CL$263)-ROW(CL$24)+1),2))</f>
        <v>1</v>
      </c>
      <c r="CM10" s="203" cm="1">
        <f t="array" aca="1" ref="CM10" ca="1">INDEX(CM$24:CM$263,SMALL(IF(SUBTOTAL(3,OFFSET(CM$24,ROW(CM$24:CM$263)-ROW(CM$24),0)),ROW(CM$24:CM$263)-ROW(CM$24)+1),2))</f>
        <v>1</v>
      </c>
      <c r="CN10" s="203" cm="1">
        <f t="array" aca="1" ref="CN10" ca="1">INDEX(CN$24:CN$263,SMALL(IF(SUBTOTAL(3,OFFSET(CN$24,ROW(CN$24:CN$263)-ROW(CN$24),0)),ROW(CN$24:CN$263)-ROW(CN$24)+1),2))</f>
        <v>1</v>
      </c>
      <c r="CO10" s="203" cm="1">
        <f t="array" aca="1" ref="CO10" ca="1">INDEX(CO$24:CO$263,SMALL(IF(SUBTOTAL(3,OFFSET(CO$24,ROW(CO$24:CO$263)-ROW(CO$24),0)),ROW(CO$24:CO$263)-ROW(CO$24)+1),2))</f>
        <v>1</v>
      </c>
      <c r="CP10" s="203" cm="1">
        <f t="array" aca="1" ref="CP10" ca="1">INDEX(CP$24:CP$263,SMALL(IF(SUBTOTAL(3,OFFSET(CP$24,ROW(CP$24:CP$263)-ROW(CP$24),0)),ROW(CP$24:CP$263)-ROW(CP$24)+1),2))</f>
        <v>1</v>
      </c>
      <c r="CQ10" s="203" cm="1">
        <f t="array" aca="1" ref="CQ10" ca="1">INDEX(CQ$24:CQ$263,SMALL(IF(SUBTOTAL(3,OFFSET(CQ$24,ROW(CQ$24:CQ$263)-ROW(CQ$24),0)),ROW(CQ$24:CQ$263)-ROW(CQ$24)+1),2))</f>
        <v>1</v>
      </c>
      <c r="CR10" s="203" cm="1">
        <f t="array" aca="1" ref="CR10" ca="1">INDEX(CR$24:CR$263,SMALL(IF(SUBTOTAL(3,OFFSET(CR$24,ROW(CR$24:CR$263)-ROW(CR$24),0)),ROW(CR$24:CR$263)-ROW(CR$24)+1),2))</f>
        <v>1</v>
      </c>
      <c r="CS10" s="203" cm="1">
        <f t="array" aca="1" ref="CS10" ca="1">INDEX(CS$24:CS$263,SMALL(IF(SUBTOTAL(3,OFFSET(CS$24,ROW(CS$24:CS$263)-ROW(CS$24),0)),ROW(CS$24:CS$263)-ROW(CS$24)+1),2))</f>
        <v>1</v>
      </c>
      <c r="CT10" s="203" cm="1">
        <f t="array" aca="1" ref="CT10" ca="1">INDEX(CT$24:CT$263,SMALL(IF(SUBTOTAL(3,OFFSET(CT$24,ROW(CT$24:CT$263)-ROW(CT$24),0)),ROW(CT$24:CT$263)-ROW(CT$24)+1),2))</f>
        <v>1</v>
      </c>
      <c r="CU10" s="203" cm="1">
        <f t="array" aca="1" ref="CU10" ca="1">INDEX(CU$24:CU$263,SMALL(IF(SUBTOTAL(3,OFFSET(CU$24,ROW(CU$24:CU$263)-ROW(CU$24),0)),ROW(CU$24:CU$263)-ROW(CU$24)+1),2))</f>
        <v>1</v>
      </c>
      <c r="CV10" s="203" cm="1">
        <f t="array" aca="1" ref="CV10" ca="1">INDEX(CV$24:CV$263,SMALL(IF(SUBTOTAL(3,OFFSET(CV$24,ROW(CV$24:CV$263)-ROW(CV$24),0)),ROW(CV$24:CV$263)-ROW(CV$24)+1),2))</f>
        <v>1</v>
      </c>
      <c r="CW10" s="203" cm="1">
        <f t="array" aca="1" ref="CW10" ca="1">INDEX(CW$24:CW$263,SMALL(IF(SUBTOTAL(3,OFFSET(CW$24,ROW(CW$24:CW$263)-ROW(CW$24),0)),ROW(CW$24:CW$263)-ROW(CW$24)+1),2))</f>
        <v>1</v>
      </c>
      <c r="CX10" s="203" cm="1">
        <f t="array" aca="1" ref="CX10" ca="1">INDEX(CX$24:CX$263,SMALL(IF(SUBTOTAL(3,OFFSET(CX$24,ROW(CX$24:CX$263)-ROW(CX$24),0)),ROW(CX$24:CX$263)-ROW(CX$24)+1),2))</f>
        <v>1</v>
      </c>
      <c r="CY10" s="203" cm="1">
        <f t="array" aca="1" ref="CY10" ca="1">INDEX(CY$24:CY$263,SMALL(IF(SUBTOTAL(3,OFFSET(CY$24,ROW(CY$24:CY$263)-ROW(CY$24),0)),ROW(CY$24:CY$263)-ROW(CY$24)+1),2))</f>
        <v>1</v>
      </c>
      <c r="CZ10" s="203" cm="1">
        <f t="array" aca="1" ref="CZ10" ca="1">INDEX(CZ$24:CZ$263,SMALL(IF(SUBTOTAL(3,OFFSET(CZ$24,ROW(CZ$24:CZ$263)-ROW(CZ$24),0)),ROW(CZ$24:CZ$263)-ROW(CZ$24)+1),2))</f>
        <v>1</v>
      </c>
      <c r="DA10" s="203" cm="1">
        <f t="array" aca="1" ref="DA10" ca="1">INDEX(DA$24:DA$263,SMALL(IF(SUBTOTAL(3,OFFSET(DA$24,ROW(DA$24:DA$263)-ROW(DA$24),0)),ROW(DA$24:DA$263)-ROW(DA$24)+1),2))</f>
        <v>1</v>
      </c>
      <c r="DB10" s="203" cm="1">
        <f t="array" aca="1" ref="DB10" ca="1">INDEX(DB$24:DB$263,SMALL(IF(SUBTOTAL(3,OFFSET(DB$24,ROW(DB$24:DB$263)-ROW(DB$24),0)),ROW(DB$24:DB$263)-ROW(DB$24)+1),2))</f>
        <v>1</v>
      </c>
      <c r="DC10" s="203" cm="1">
        <f t="array" aca="1" ref="DC10" ca="1">INDEX(DC$24:DC$263,SMALL(IF(SUBTOTAL(3,OFFSET(DC$24,ROW(DC$24:DC$263)-ROW(DC$24),0)),ROW(DC$24:DC$263)-ROW(DC$24)+1),2))</f>
        <v>1</v>
      </c>
      <c r="DD10" s="203" cm="1">
        <f t="array" aca="1" ref="DD10" ca="1">INDEX(DD$24:DD$263,SMALL(IF(SUBTOTAL(3,OFFSET(DD$24,ROW(DD$24:DD$263)-ROW(DD$24),0)),ROW(DD$24:DD$263)-ROW(DD$24)+1),2))</f>
        <v>1</v>
      </c>
      <c r="DE10" s="203" cm="1">
        <f t="array" aca="1" ref="DE10" ca="1">INDEX(DE$24:DE$263,SMALL(IF(SUBTOTAL(3,OFFSET(DE$24,ROW(DE$24:DE$263)-ROW(DE$24),0)),ROW(DE$24:DE$263)-ROW(DE$24)+1),2))</f>
        <v>1</v>
      </c>
      <c r="DF10" s="203" cm="1">
        <f t="array" aca="1" ref="DF10" ca="1">INDEX(DF$24:DF$263,SMALL(IF(SUBTOTAL(3,OFFSET(DF$24,ROW(DF$24:DF$263)-ROW(DF$24),0)),ROW(DF$24:DF$263)-ROW(DF$24)+1),2))</f>
        <v>1</v>
      </c>
    </row>
    <row r="11" spans="1:110" ht="15" thickBot="1">
      <c r="A11" s="37"/>
      <c r="I11" s="168" t="str" cm="1">
        <f t="array" aca="1" ref="I11" ca="1">INDEX(I$24:I$263,SMALL(IF(SUBTOTAL(3,OFFSET(I$24,ROW(I$24:I$263)-ROW(I$24),0)),ROW(I$24:I$263)-ROW(I$24)+1),3))</f>
        <v>France</v>
      </c>
      <c r="J11" s="168" t="str" cm="1">
        <f t="array" aca="1" ref="J11" ca="1">INDEX(J$24:J$263,SMALL(IF(SUBTOTAL(3,OFFSET(J$24,ROW(J$24:J$263)-ROW(J$24),0)),ROW(J$24:J$263)-ROW(J$24)+1),3))</f>
        <v>Central Case</v>
      </c>
      <c r="K11" s="168" t="str" cm="1">
        <f t="array" aca="1" ref="K11" ca="1">INDEX(K$24:K$263,SMALL(IF(SUBTOTAL(3,OFFSET(K$24,ROW(K$24:K$263)-ROW(K$24),0)),ROW(K$24:K$263)-ROW(K$24)+1),3))</f>
        <v>Base Case</v>
      </c>
      <c r="L11" s="203" cm="1">
        <f t="array" aca="1" ref="L11" ca="1">INDEX(L$24:L$263,SMALL(IF(SUBTOTAL(3,OFFSET(L$24,ROW(L$24:L$263)-ROW(L$24),0)),ROW(L$24:L$263)-ROW(L$24)+1),3))</f>
        <v>0</v>
      </c>
      <c r="M11" s="203" cm="1">
        <f t="array" aca="1" ref="M11" ca="1">INDEX(M$24:M$263,SMALL(IF(SUBTOTAL(3,OFFSET(M$24,ROW(M$24:M$263)-ROW(M$24),0)),ROW(M$24:M$263)-ROW(M$24)+1),3))</f>
        <v>0</v>
      </c>
      <c r="N11" s="203" cm="1">
        <f t="array" aca="1" ref="N11" ca="1">INDEX(N$24:N$263,SMALL(IF(SUBTOTAL(3,OFFSET(N$24,ROW(N$24:N$263)-ROW(N$24),0)),ROW(N$24:N$263)-ROW(N$24)+1),3))</f>
        <v>0</v>
      </c>
      <c r="O11" s="203" cm="1">
        <f t="array" aca="1" ref="O11" ca="1">INDEX(O$24:O$263,SMALL(IF(SUBTOTAL(3,OFFSET(O$24,ROW(O$24:O$263)-ROW(O$24),0)),ROW(O$24:O$263)-ROW(O$24)+1),3))</f>
        <v>0</v>
      </c>
      <c r="P11" s="203" cm="1">
        <f t="array" aca="1" ref="P11" ca="1">INDEX(P$24:P$263,SMALL(IF(SUBTOTAL(3,OFFSET(P$24,ROW(P$24:P$263)-ROW(P$24),0)),ROW(P$24:P$263)-ROW(P$24)+1),3))</f>
        <v>0</v>
      </c>
      <c r="Q11" s="203" cm="1">
        <f t="array" aca="1" ref="Q11" ca="1">INDEX(Q$24:Q$263,SMALL(IF(SUBTOTAL(3,OFFSET(Q$24,ROW(Q$24:Q$263)-ROW(Q$24),0)),ROW(Q$24:Q$263)-ROW(Q$24)+1),3))</f>
        <v>0</v>
      </c>
      <c r="R11" s="203" cm="1">
        <f t="array" aca="1" ref="R11" ca="1">INDEX(R$24:R$263,SMALL(IF(SUBTOTAL(3,OFFSET(R$24,ROW(R$24:R$263)-ROW(R$24),0)),ROW(R$24:R$263)-ROW(R$24)+1),3))</f>
        <v>0</v>
      </c>
      <c r="S11" s="203" cm="1">
        <f t="array" aca="1" ref="S11" ca="1">INDEX(S$24:S$263,SMALL(IF(SUBTOTAL(3,OFFSET(S$24,ROW(S$24:S$263)-ROW(S$24),0)),ROW(S$24:S$263)-ROW(S$24)+1),3))</f>
        <v>0</v>
      </c>
      <c r="T11" s="203" cm="1">
        <f t="array" aca="1" ref="T11" ca="1">INDEX(T$24:T$263,SMALL(IF(SUBTOTAL(3,OFFSET(T$24,ROW(T$24:T$263)-ROW(T$24),0)),ROW(T$24:T$263)-ROW(T$24)+1),3))</f>
        <v>0</v>
      </c>
      <c r="U11" s="203" cm="1">
        <f t="array" aca="1" ref="U11" ca="1">INDEX(U$24:U$263,SMALL(IF(SUBTOTAL(3,OFFSET(U$24,ROW(U$24:U$263)-ROW(U$24),0)),ROW(U$24:U$263)-ROW(U$24)+1),3))</f>
        <v>0</v>
      </c>
      <c r="V11" s="203" cm="1">
        <f t="array" aca="1" ref="V11" ca="1">INDEX(V$24:V$263,SMALL(IF(SUBTOTAL(3,OFFSET(V$24,ROW(V$24:V$263)-ROW(V$24),0)),ROW(V$24:V$263)-ROW(V$24)+1),3))</f>
        <v>0</v>
      </c>
      <c r="W11" s="203" cm="1">
        <f t="array" aca="1" ref="W11" ca="1">INDEX(W$24:W$263,SMALL(IF(SUBTOTAL(3,OFFSET(W$24,ROW(W$24:W$263)-ROW(W$24),0)),ROW(W$24:W$263)-ROW(W$24)+1),3))</f>
        <v>0</v>
      </c>
      <c r="X11" s="203" cm="1">
        <f t="array" aca="1" ref="X11" ca="1">INDEX(X$24:X$263,SMALL(IF(SUBTOTAL(3,OFFSET(X$24,ROW(X$24:X$263)-ROW(X$24),0)),ROW(X$24:X$263)-ROW(X$24)+1),3))</f>
        <v>0</v>
      </c>
      <c r="Y11" s="203" cm="1">
        <f t="array" aca="1" ref="Y11" ca="1">INDEX(Y$24:Y$263,SMALL(IF(SUBTOTAL(3,OFFSET(Y$24,ROW(Y$24:Y$263)-ROW(Y$24),0)),ROW(Y$24:Y$263)-ROW(Y$24)+1),3))</f>
        <v>0</v>
      </c>
      <c r="Z11" s="203" cm="1">
        <f t="array" aca="1" ref="Z11" ca="1">INDEX(Z$24:Z$263,SMALL(IF(SUBTOTAL(3,OFFSET(Z$24,ROW(Z$24:Z$263)-ROW(Z$24),0)),ROW(Z$24:Z$263)-ROW(Z$24)+1),3))</f>
        <v>0</v>
      </c>
      <c r="AA11" s="203" cm="1">
        <f t="array" aca="1" ref="AA11" ca="1">INDEX(AA$24:AA$263,SMALL(IF(SUBTOTAL(3,OFFSET(AA$24,ROW(AA$24:AA$263)-ROW(AA$24),0)),ROW(AA$24:AA$263)-ROW(AA$24)+1),3))</f>
        <v>1.172878488894E-3</v>
      </c>
      <c r="AB11" s="203" cm="1">
        <f t="array" aca="1" ref="AB11" ca="1">INDEX(AB$24:AB$263,SMALL(IF(SUBTOTAL(3,OFFSET(AB$24,ROW(AB$24:AB$263)-ROW(AB$24),0)),ROW(AB$24:AB$263)-ROW(AB$24)+1),3))</f>
        <v>1.1925406590711901E-2</v>
      </c>
      <c r="AC11" s="203" cm="1">
        <f t="array" aca="1" ref="AC11" ca="1">INDEX(AC$24:AC$263,SMALL(IF(SUBTOTAL(3,OFFSET(AC$24,ROW(AC$24:AC$263)-ROW(AC$24),0)),ROW(AC$24:AC$263)-ROW(AC$24)+1),3))</f>
        <v>1.65460165823367E-2</v>
      </c>
      <c r="AD11" s="203" cm="1">
        <f t="array" aca="1" ref="AD11" ca="1">INDEX(AD$24:AD$263,SMALL(IF(SUBTOTAL(3,OFFSET(AD$24,ROW(AD$24:AD$263)-ROW(AD$24),0)),ROW(AD$24:AD$263)-ROW(AD$24)+1),3))</f>
        <v>2.2603139341828699E-2</v>
      </c>
      <c r="AE11" s="203" cm="1">
        <f t="array" aca="1" ref="AE11" ca="1">INDEX(AE$24:AE$263,SMALL(IF(SUBTOTAL(3,OFFSET(AE$24,ROW(AE$24:AE$263)-ROW(AE$24),0)),ROW(AE$24:AE$263)-ROW(AE$24)+1),3))</f>
        <v>3.00808742121874E-2</v>
      </c>
      <c r="AF11" s="203" cm="1">
        <f t="array" aca="1" ref="AF11" ca="1">INDEX(AF$24:AF$263,SMALL(IF(SUBTOTAL(3,OFFSET(AF$24,ROW(AF$24:AF$263)-ROW(AF$24),0)),ROW(AF$24:AF$263)-ROW(AF$24)+1),3))</f>
        <v>3.9311936303079699E-2</v>
      </c>
      <c r="AG11" s="203" cm="1">
        <f t="array" aca="1" ref="AG11" ca="1">INDEX(AG$24:AG$263,SMALL(IF(SUBTOTAL(3,OFFSET(AG$24,ROW(AG$24:AG$263)-ROW(AG$24),0)),ROW(AG$24:AG$263)-ROW(AG$24)+1),3))</f>
        <v>7.3309082497690095E-2</v>
      </c>
      <c r="AH11" s="203" cm="1">
        <f t="array" aca="1" ref="AH11" ca="1">INDEX(AH$24:AH$263,SMALL(IF(SUBTOTAL(3,OFFSET(AH$24,ROW(AH$24:AH$263)-ROW(AH$24),0)),ROW(AH$24:AH$263)-ROW(AH$24)+1),3))</f>
        <v>8.9743650091391194E-2</v>
      </c>
      <c r="AI11" s="203" cm="1">
        <f t="array" aca="1" ref="AI11" ca="1">INDEX(AI$24:AI$263,SMALL(IF(SUBTOTAL(3,OFFSET(AI$24,ROW(AI$24:AI$263)-ROW(AI$24),0)),ROW(AI$24:AI$263)-ROW(AI$24)+1),3))</f>
        <v>0.1155746911519614</v>
      </c>
      <c r="AJ11" s="203" cm="1">
        <f t="array" aca="1" ref="AJ11" ca="1">INDEX(AJ$24:AJ$263,SMALL(IF(SUBTOTAL(3,OFFSET(AJ$24,ROW(AJ$24:AJ$263)-ROW(AJ$24),0)),ROW(AJ$24:AJ$263)-ROW(AJ$24)+1),3))</f>
        <v>0.13030861972545349</v>
      </c>
      <c r="AK11" s="203" cm="1">
        <f t="array" aca="1" ref="AK11" ca="1">INDEX(AK$24:AK$263,SMALL(IF(SUBTOTAL(3,OFFSET(AK$24,ROW(AK$24:AK$263)-ROW(AK$24),0)),ROW(AK$24:AK$263)-ROW(AK$24)+1),3))</f>
        <v>0.1355871761122312</v>
      </c>
      <c r="AL11" s="203" cm="1">
        <f t="array" aca="1" ref="AL11" ca="1">INDEX(AL$24:AL$263,SMALL(IF(SUBTOTAL(3,OFFSET(AL$24,ROW(AL$24:AL$263)-ROW(AL$24),0)),ROW(AL$24:AL$263)-ROW(AL$24)+1),3))</f>
        <v>0.14278863148911461</v>
      </c>
      <c r="AM11" s="203" cm="1">
        <f t="array" aca="1" ref="AM11" ca="1">INDEX(AM$24:AM$263,SMALL(IF(SUBTOTAL(3,OFFSET(AM$24,ROW(AM$24:AM$263)-ROW(AM$24),0)),ROW(AM$24:AM$263)-ROW(AM$24)+1),3))</f>
        <v>0.18261263554976931</v>
      </c>
      <c r="AN11" s="203" cm="1">
        <f t="array" aca="1" ref="AN11" ca="1">INDEX(AN$24:AN$263,SMALL(IF(SUBTOTAL(3,OFFSET(AN$24,ROW(AN$24:AN$263)-ROW(AN$24),0)),ROW(AN$24:AN$263)-ROW(AN$24)+1),3))</f>
        <v>0.24652644467772089</v>
      </c>
      <c r="AO11" s="203" cm="1">
        <f t="array" aca="1" ref="AO11" ca="1">INDEX(AO$24:AO$263,SMALL(IF(SUBTOTAL(3,OFFSET(AO$24,ROW(AO$24:AO$263)-ROW(AO$24),0)),ROW(AO$24:AO$263)-ROW(AO$24)+1),3))</f>
        <v>0.26353865088332679</v>
      </c>
      <c r="AP11" s="203" cm="1">
        <f t="array" aca="1" ref="AP11" ca="1">INDEX(AP$24:AP$263,SMALL(IF(SUBTOTAL(3,OFFSET(AP$24,ROW(AP$24:AP$263)-ROW(AP$24),0)),ROW(AP$24:AP$263)-ROW(AP$24)+1),3))</f>
        <v>0.31588250515197541</v>
      </c>
      <c r="AQ11" s="203" cm="1">
        <f t="array" aca="1" ref="AQ11" ca="1">INDEX(AQ$24:AQ$263,SMALL(IF(SUBTOTAL(3,OFFSET(AQ$24,ROW(AQ$24:AQ$263)-ROW(AQ$24),0)),ROW(AQ$24:AQ$263)-ROW(AQ$24)+1),3))</f>
        <v>0.4486346888005992</v>
      </c>
      <c r="AR11" s="203" cm="1">
        <f t="array" aca="1" ref="AR11" ca="1">INDEX(AR$24:AR$263,SMALL(IF(SUBTOTAL(3,OFFSET(AR$24,ROW(AR$24:AR$263)-ROW(AR$24),0)),ROW(AR$24:AR$263)-ROW(AR$24)+1),3))</f>
        <v>0.63549499107953644</v>
      </c>
      <c r="AS11" s="203" cm="1">
        <f t="array" aca="1" ref="AS11" ca="1">INDEX(AS$24:AS$263,SMALL(IF(SUBTOTAL(3,OFFSET(AS$24,ROW(AS$24:AS$263)-ROW(AS$24),0)),ROW(AS$24:AS$263)-ROW(AS$24)+1),3))</f>
        <v>0.64712169106653716</v>
      </c>
      <c r="AT11" s="203" cm="1">
        <f t="array" aca="1" ref="AT11" ca="1">INDEX(AT$24:AT$263,SMALL(IF(SUBTOTAL(3,OFFSET(AT$24,ROW(AT$24:AT$263)-ROW(AT$24),0)),ROW(AT$24:AT$263)-ROW(AT$24)+1),3))</f>
        <v>0.73267501914497013</v>
      </c>
      <c r="AU11" s="203" cm="1">
        <f t="array" aca="1" ref="AU11" ca="1">INDEX(AU$24:AU$263,SMALL(IF(SUBTOTAL(3,OFFSET(AU$24,ROW(AU$24:AU$263)-ROW(AU$24),0)),ROW(AU$24:AU$263)-ROW(AU$24)+1),3))</f>
        <v>0.86199796675948692</v>
      </c>
      <c r="AV11" s="203" cm="1">
        <f t="array" aca="1" ref="AV11" ca="1">INDEX(AV$24:AV$263,SMALL(IF(SUBTOTAL(3,OFFSET(AV$24,ROW(AV$24:AV$263)-ROW(AV$24),0)),ROW(AV$24:AV$263)-ROW(AV$24)+1),3))</f>
        <v>0.88813791579473855</v>
      </c>
      <c r="AW11" s="203" cm="1">
        <f t="array" aca="1" ref="AW11" ca="1">INDEX(AW$24:AW$263,SMALL(IF(SUBTOTAL(3,OFFSET(AW$24,ROW(AW$24:AW$263)-ROW(AW$24),0)),ROW(AW$24:AW$263)-ROW(AW$24)+1),3))</f>
        <v>0.9173837311915144</v>
      </c>
      <c r="AX11" s="203" cm="1">
        <f t="array" aca="1" ref="AX11" ca="1">INDEX(AX$24:AX$263,SMALL(IF(SUBTOTAL(3,OFFSET(AX$24,ROW(AX$24:AX$263)-ROW(AX$24),0)),ROW(AX$24:AX$263)-ROW(AX$24)+1),3))</f>
        <v>0.95404237214556276</v>
      </c>
      <c r="AY11" s="203" cm="1">
        <f t="array" aca="1" ref="AY11" ca="1">INDEX(AY$24:AY$263,SMALL(IF(SUBTOTAL(3,OFFSET(AY$24,ROW(AY$24:AY$263)-ROW(AY$24),0)),ROW(AY$24:AY$263)-ROW(AY$24)+1),3))</f>
        <v>0.97363955305799998</v>
      </c>
      <c r="AZ11" s="203" cm="1">
        <f t="array" aca="1" ref="AZ11" ca="1">INDEX(AZ$24:AZ$263,SMALL(IF(SUBTOTAL(3,OFFSET(AZ$24,ROW(AZ$24:AZ$263)-ROW(AZ$24),0)),ROW(AZ$24:AZ$263)-ROW(AZ$24)+1),3))</f>
        <v>0.98939829415212899</v>
      </c>
      <c r="BA11" s="203" cm="1">
        <f t="array" aca="1" ref="BA11" ca="1">INDEX(BA$24:BA$263,SMALL(IF(SUBTOTAL(3,OFFSET(BA$24,ROW(BA$24:BA$263)-ROW(BA$24),0)),ROW(BA$24:BA$263)-ROW(BA$24)+1),3))</f>
        <v>0.99864552558758324</v>
      </c>
      <c r="BB11" s="203" cm="1">
        <f t="array" aca="1" ref="BB11" ca="1">INDEX(BB$24:BB$263,SMALL(IF(SUBTOTAL(3,OFFSET(BB$24,ROW(BB$24:BB$263)-ROW(BB$24),0)),ROW(BB$24:BB$263)-ROW(BB$24)+1),3))</f>
        <v>1</v>
      </c>
      <c r="BC11" s="203" cm="1">
        <f t="array" aca="1" ref="BC11" ca="1">INDEX(BC$24:BC$263,SMALL(IF(SUBTOTAL(3,OFFSET(BC$24,ROW(BC$24:BC$263)-ROW(BC$24),0)),ROW(BC$24:BC$263)-ROW(BC$24)+1),3))</f>
        <v>1</v>
      </c>
      <c r="BD11" s="203" cm="1">
        <f t="array" aca="1" ref="BD11" ca="1">INDEX(BD$24:BD$263,SMALL(IF(SUBTOTAL(3,OFFSET(BD$24,ROW(BD$24:BD$263)-ROW(BD$24),0)),ROW(BD$24:BD$263)-ROW(BD$24)+1),3))</f>
        <v>1</v>
      </c>
      <c r="BE11" s="203" cm="1">
        <f t="array" aca="1" ref="BE11" ca="1">INDEX(BE$24:BE$263,SMALL(IF(SUBTOTAL(3,OFFSET(BE$24,ROW(BE$24:BE$263)-ROW(BE$24),0)),ROW(BE$24:BE$263)-ROW(BE$24)+1),3))</f>
        <v>1</v>
      </c>
      <c r="BF11" s="203" cm="1">
        <f t="array" aca="1" ref="BF11" ca="1">INDEX(BF$24:BF$263,SMALL(IF(SUBTOTAL(3,OFFSET(BF$24,ROW(BF$24:BF$263)-ROW(BF$24),0)),ROW(BF$24:BF$263)-ROW(BF$24)+1),3))</f>
        <v>1</v>
      </c>
      <c r="BG11" s="203" cm="1">
        <f t="array" aca="1" ref="BG11" ca="1">INDEX(BG$24:BG$263,SMALL(IF(SUBTOTAL(3,OFFSET(BG$24,ROW(BG$24:BG$263)-ROW(BG$24),0)),ROW(BG$24:BG$263)-ROW(BG$24)+1),3))</f>
        <v>1</v>
      </c>
      <c r="BH11" s="203" cm="1">
        <f t="array" aca="1" ref="BH11" ca="1">INDEX(BH$24:BH$263,SMALL(IF(SUBTOTAL(3,OFFSET(BH$24,ROW(BH$24:BH$263)-ROW(BH$24),0)),ROW(BH$24:BH$263)-ROW(BH$24)+1),3))</f>
        <v>1</v>
      </c>
      <c r="BI11" s="203" cm="1">
        <f t="array" aca="1" ref="BI11" ca="1">INDEX(BI$24:BI$263,SMALL(IF(SUBTOTAL(3,OFFSET(BI$24,ROW(BI$24:BI$263)-ROW(BI$24),0)),ROW(BI$24:BI$263)-ROW(BI$24)+1),3))</f>
        <v>1</v>
      </c>
      <c r="BJ11" s="203" cm="1">
        <f t="array" aca="1" ref="BJ11" ca="1">INDEX(BJ$24:BJ$263,SMALL(IF(SUBTOTAL(3,OFFSET(BJ$24,ROW(BJ$24:BJ$263)-ROW(BJ$24),0)),ROW(BJ$24:BJ$263)-ROW(BJ$24)+1),3))</f>
        <v>1</v>
      </c>
      <c r="BK11" s="203" cm="1">
        <f t="array" aca="1" ref="BK11" ca="1">INDEX(BK$24:BK$263,SMALL(IF(SUBTOTAL(3,OFFSET(BK$24,ROW(BK$24:BK$263)-ROW(BK$24),0)),ROW(BK$24:BK$263)-ROW(BK$24)+1),3))</f>
        <v>1</v>
      </c>
      <c r="BL11" s="203" cm="1">
        <f t="array" aca="1" ref="BL11" ca="1">INDEX(BL$24:BL$263,SMALL(IF(SUBTOTAL(3,OFFSET(BL$24,ROW(BL$24:BL$263)-ROW(BL$24),0)),ROW(BL$24:BL$263)-ROW(BL$24)+1),3))</f>
        <v>1</v>
      </c>
      <c r="BM11" s="203" cm="1">
        <f t="array" aca="1" ref="BM11" ca="1">INDEX(BM$24:BM$263,SMALL(IF(SUBTOTAL(3,OFFSET(BM$24,ROW(BM$24:BM$263)-ROW(BM$24),0)),ROW(BM$24:BM$263)-ROW(BM$24)+1),3))</f>
        <v>1</v>
      </c>
      <c r="BN11" s="203" cm="1">
        <f t="array" aca="1" ref="BN11" ca="1">INDEX(BN$24:BN$263,SMALL(IF(SUBTOTAL(3,OFFSET(BN$24,ROW(BN$24:BN$263)-ROW(BN$24),0)),ROW(BN$24:BN$263)-ROW(BN$24)+1),3))</f>
        <v>1</v>
      </c>
      <c r="BO11" s="203" cm="1">
        <f t="array" aca="1" ref="BO11" ca="1">INDEX(BO$24:BO$263,SMALL(IF(SUBTOTAL(3,OFFSET(BO$24,ROW(BO$24:BO$263)-ROW(BO$24),0)),ROW(BO$24:BO$263)-ROW(BO$24)+1),3))</f>
        <v>1</v>
      </c>
      <c r="BP11" s="203" cm="1">
        <f t="array" aca="1" ref="BP11" ca="1">INDEX(BP$24:BP$263,SMALL(IF(SUBTOTAL(3,OFFSET(BP$24,ROW(BP$24:BP$263)-ROW(BP$24),0)),ROW(BP$24:BP$263)-ROW(BP$24)+1),3))</f>
        <v>1</v>
      </c>
      <c r="BQ11" s="203" cm="1">
        <f t="array" aca="1" ref="BQ11" ca="1">INDEX(BQ$24:BQ$263,SMALL(IF(SUBTOTAL(3,OFFSET(BQ$24,ROW(BQ$24:BQ$263)-ROW(BQ$24),0)),ROW(BQ$24:BQ$263)-ROW(BQ$24)+1),3))</f>
        <v>1</v>
      </c>
      <c r="BR11" s="203" cm="1">
        <f t="array" aca="1" ref="BR11" ca="1">INDEX(BR$24:BR$263,SMALL(IF(SUBTOTAL(3,OFFSET(BR$24,ROW(BR$24:BR$263)-ROW(BR$24),0)),ROW(BR$24:BR$263)-ROW(BR$24)+1),3))</f>
        <v>1</v>
      </c>
      <c r="BS11" s="203" cm="1">
        <f t="array" aca="1" ref="BS11" ca="1">INDEX(BS$24:BS$263,SMALL(IF(SUBTOTAL(3,OFFSET(BS$24,ROW(BS$24:BS$263)-ROW(BS$24),0)),ROW(BS$24:BS$263)-ROW(BS$24)+1),3))</f>
        <v>1</v>
      </c>
      <c r="BT11" s="203" cm="1">
        <f t="array" aca="1" ref="BT11" ca="1">INDEX(BT$24:BT$263,SMALL(IF(SUBTOTAL(3,OFFSET(BT$24,ROW(BT$24:BT$263)-ROW(BT$24),0)),ROW(BT$24:BT$263)-ROW(BT$24)+1),3))</f>
        <v>1</v>
      </c>
      <c r="BU11" s="203" cm="1">
        <f t="array" aca="1" ref="BU11" ca="1">INDEX(BU$24:BU$263,SMALL(IF(SUBTOTAL(3,OFFSET(BU$24,ROW(BU$24:BU$263)-ROW(BU$24),0)),ROW(BU$24:BU$263)-ROW(BU$24)+1),3))</f>
        <v>1</v>
      </c>
      <c r="BV11" s="203" cm="1">
        <f t="array" aca="1" ref="BV11" ca="1">INDEX(BV$24:BV$263,SMALL(IF(SUBTOTAL(3,OFFSET(BV$24,ROW(BV$24:BV$263)-ROW(BV$24),0)),ROW(BV$24:BV$263)-ROW(BV$24)+1),3))</f>
        <v>1</v>
      </c>
      <c r="BW11" s="203" cm="1">
        <f t="array" aca="1" ref="BW11" ca="1">INDEX(BW$24:BW$263,SMALL(IF(SUBTOTAL(3,OFFSET(BW$24,ROW(BW$24:BW$263)-ROW(BW$24),0)),ROW(BW$24:BW$263)-ROW(BW$24)+1),3))</f>
        <v>1</v>
      </c>
      <c r="BX11" s="203" cm="1">
        <f t="array" aca="1" ref="BX11" ca="1">INDEX(BX$24:BX$263,SMALL(IF(SUBTOTAL(3,OFFSET(BX$24,ROW(BX$24:BX$263)-ROW(BX$24),0)),ROW(BX$24:BX$263)-ROW(BX$24)+1),3))</f>
        <v>1</v>
      </c>
      <c r="BY11" s="203" cm="1">
        <f t="array" aca="1" ref="BY11" ca="1">INDEX(BY$24:BY$263,SMALL(IF(SUBTOTAL(3,OFFSET(BY$24,ROW(BY$24:BY$263)-ROW(BY$24),0)),ROW(BY$24:BY$263)-ROW(BY$24)+1),3))</f>
        <v>1</v>
      </c>
      <c r="BZ11" s="203" cm="1">
        <f t="array" aca="1" ref="BZ11" ca="1">INDEX(BZ$24:BZ$263,SMALL(IF(SUBTOTAL(3,OFFSET(BZ$24,ROW(BZ$24:BZ$263)-ROW(BZ$24),0)),ROW(BZ$24:BZ$263)-ROW(BZ$24)+1),3))</f>
        <v>1</v>
      </c>
      <c r="CA11" s="203" cm="1">
        <f t="array" aca="1" ref="CA11" ca="1">INDEX(CA$24:CA$263,SMALL(IF(SUBTOTAL(3,OFFSET(CA$24,ROW(CA$24:CA$263)-ROW(CA$24),0)),ROW(CA$24:CA$263)-ROW(CA$24)+1),3))</f>
        <v>1</v>
      </c>
      <c r="CB11" s="203" cm="1">
        <f t="array" aca="1" ref="CB11" ca="1">INDEX(CB$24:CB$263,SMALL(IF(SUBTOTAL(3,OFFSET(CB$24,ROW(CB$24:CB$263)-ROW(CB$24),0)),ROW(CB$24:CB$263)-ROW(CB$24)+1),3))</f>
        <v>1</v>
      </c>
      <c r="CC11" s="203" cm="1">
        <f t="array" aca="1" ref="CC11" ca="1">INDEX(CC$24:CC$263,SMALL(IF(SUBTOTAL(3,OFFSET(CC$24,ROW(CC$24:CC$263)-ROW(CC$24),0)),ROW(CC$24:CC$263)-ROW(CC$24)+1),3))</f>
        <v>1</v>
      </c>
      <c r="CD11" s="203" cm="1">
        <f t="array" aca="1" ref="CD11" ca="1">INDEX(CD$24:CD$263,SMALL(IF(SUBTOTAL(3,OFFSET(CD$24,ROW(CD$24:CD$263)-ROW(CD$24),0)),ROW(CD$24:CD$263)-ROW(CD$24)+1),3))</f>
        <v>1</v>
      </c>
      <c r="CE11" s="203" cm="1">
        <f t="array" aca="1" ref="CE11" ca="1">INDEX(CE$24:CE$263,SMALL(IF(SUBTOTAL(3,OFFSET(CE$24,ROW(CE$24:CE$263)-ROW(CE$24),0)),ROW(CE$24:CE$263)-ROW(CE$24)+1),3))</f>
        <v>1</v>
      </c>
      <c r="CF11" s="203" cm="1">
        <f t="array" aca="1" ref="CF11" ca="1">INDEX(CF$24:CF$263,SMALL(IF(SUBTOTAL(3,OFFSET(CF$24,ROW(CF$24:CF$263)-ROW(CF$24),0)),ROW(CF$24:CF$263)-ROW(CF$24)+1),3))</f>
        <v>1</v>
      </c>
      <c r="CG11" s="203" cm="1">
        <f t="array" aca="1" ref="CG11" ca="1">INDEX(CG$24:CG$263,SMALL(IF(SUBTOTAL(3,OFFSET(CG$24,ROW(CG$24:CG$263)-ROW(CG$24),0)),ROW(CG$24:CG$263)-ROW(CG$24)+1),3))</f>
        <v>1</v>
      </c>
      <c r="CH11" s="203" cm="1">
        <f t="array" aca="1" ref="CH11" ca="1">INDEX(CH$24:CH$263,SMALL(IF(SUBTOTAL(3,OFFSET(CH$24,ROW(CH$24:CH$263)-ROW(CH$24),0)),ROW(CH$24:CH$263)-ROW(CH$24)+1),3))</f>
        <v>1</v>
      </c>
      <c r="CI11" s="203" cm="1">
        <f t="array" aca="1" ref="CI11" ca="1">INDEX(CI$24:CI$263,SMALL(IF(SUBTOTAL(3,OFFSET(CI$24,ROW(CI$24:CI$263)-ROW(CI$24),0)),ROW(CI$24:CI$263)-ROW(CI$24)+1),3))</f>
        <v>1</v>
      </c>
      <c r="CJ11" s="203" cm="1">
        <f t="array" aca="1" ref="CJ11" ca="1">INDEX(CJ$24:CJ$263,SMALL(IF(SUBTOTAL(3,OFFSET(CJ$24,ROW(CJ$24:CJ$263)-ROW(CJ$24),0)),ROW(CJ$24:CJ$263)-ROW(CJ$24)+1),3))</f>
        <v>1</v>
      </c>
      <c r="CK11" s="203" cm="1">
        <f t="array" aca="1" ref="CK11" ca="1">INDEX(CK$24:CK$263,SMALL(IF(SUBTOTAL(3,OFFSET(CK$24,ROW(CK$24:CK$263)-ROW(CK$24),0)),ROW(CK$24:CK$263)-ROW(CK$24)+1),3))</f>
        <v>1</v>
      </c>
      <c r="CL11" s="203" cm="1">
        <f t="array" aca="1" ref="CL11" ca="1">INDEX(CL$24:CL$263,SMALL(IF(SUBTOTAL(3,OFFSET(CL$24,ROW(CL$24:CL$263)-ROW(CL$24),0)),ROW(CL$24:CL$263)-ROW(CL$24)+1),3))</f>
        <v>1</v>
      </c>
      <c r="CM11" s="203" cm="1">
        <f t="array" aca="1" ref="CM11" ca="1">INDEX(CM$24:CM$263,SMALL(IF(SUBTOTAL(3,OFFSET(CM$24,ROW(CM$24:CM$263)-ROW(CM$24),0)),ROW(CM$24:CM$263)-ROW(CM$24)+1),3))</f>
        <v>1</v>
      </c>
      <c r="CN11" s="203" cm="1">
        <f t="array" aca="1" ref="CN11" ca="1">INDEX(CN$24:CN$263,SMALL(IF(SUBTOTAL(3,OFFSET(CN$24,ROW(CN$24:CN$263)-ROW(CN$24),0)),ROW(CN$24:CN$263)-ROW(CN$24)+1),3))</f>
        <v>1</v>
      </c>
      <c r="CO11" s="203" cm="1">
        <f t="array" aca="1" ref="CO11" ca="1">INDEX(CO$24:CO$263,SMALL(IF(SUBTOTAL(3,OFFSET(CO$24,ROW(CO$24:CO$263)-ROW(CO$24),0)),ROW(CO$24:CO$263)-ROW(CO$24)+1),3))</f>
        <v>1</v>
      </c>
      <c r="CP11" s="203" cm="1">
        <f t="array" aca="1" ref="CP11" ca="1">INDEX(CP$24:CP$263,SMALL(IF(SUBTOTAL(3,OFFSET(CP$24,ROW(CP$24:CP$263)-ROW(CP$24),0)),ROW(CP$24:CP$263)-ROW(CP$24)+1),3))</f>
        <v>1</v>
      </c>
      <c r="CQ11" s="203" cm="1">
        <f t="array" aca="1" ref="CQ11" ca="1">INDEX(CQ$24:CQ$263,SMALL(IF(SUBTOTAL(3,OFFSET(CQ$24,ROW(CQ$24:CQ$263)-ROW(CQ$24),0)),ROW(CQ$24:CQ$263)-ROW(CQ$24)+1),3))</f>
        <v>1</v>
      </c>
      <c r="CR11" s="203" cm="1">
        <f t="array" aca="1" ref="CR11" ca="1">INDEX(CR$24:CR$263,SMALL(IF(SUBTOTAL(3,OFFSET(CR$24,ROW(CR$24:CR$263)-ROW(CR$24),0)),ROW(CR$24:CR$263)-ROW(CR$24)+1),3))</f>
        <v>1</v>
      </c>
      <c r="CS11" s="203" cm="1">
        <f t="array" aca="1" ref="CS11" ca="1">INDEX(CS$24:CS$263,SMALL(IF(SUBTOTAL(3,OFFSET(CS$24,ROW(CS$24:CS$263)-ROW(CS$24),0)),ROW(CS$24:CS$263)-ROW(CS$24)+1),3))</f>
        <v>1</v>
      </c>
      <c r="CT11" s="203" cm="1">
        <f t="array" aca="1" ref="CT11" ca="1">INDEX(CT$24:CT$263,SMALL(IF(SUBTOTAL(3,OFFSET(CT$24,ROW(CT$24:CT$263)-ROW(CT$24),0)),ROW(CT$24:CT$263)-ROW(CT$24)+1),3))</f>
        <v>1</v>
      </c>
      <c r="CU11" s="203" cm="1">
        <f t="array" aca="1" ref="CU11" ca="1">INDEX(CU$24:CU$263,SMALL(IF(SUBTOTAL(3,OFFSET(CU$24,ROW(CU$24:CU$263)-ROW(CU$24),0)),ROW(CU$24:CU$263)-ROW(CU$24)+1),3))</f>
        <v>1</v>
      </c>
      <c r="CV11" s="203" cm="1">
        <f t="array" aca="1" ref="CV11" ca="1">INDEX(CV$24:CV$263,SMALL(IF(SUBTOTAL(3,OFFSET(CV$24,ROW(CV$24:CV$263)-ROW(CV$24),0)),ROW(CV$24:CV$263)-ROW(CV$24)+1),3))</f>
        <v>1</v>
      </c>
      <c r="CW11" s="203" cm="1">
        <f t="array" aca="1" ref="CW11" ca="1">INDEX(CW$24:CW$263,SMALL(IF(SUBTOTAL(3,OFFSET(CW$24,ROW(CW$24:CW$263)-ROW(CW$24),0)),ROW(CW$24:CW$263)-ROW(CW$24)+1),3))</f>
        <v>1</v>
      </c>
      <c r="CX11" s="203" cm="1">
        <f t="array" aca="1" ref="CX11" ca="1">INDEX(CX$24:CX$263,SMALL(IF(SUBTOTAL(3,OFFSET(CX$24,ROW(CX$24:CX$263)-ROW(CX$24),0)),ROW(CX$24:CX$263)-ROW(CX$24)+1),3))</f>
        <v>1</v>
      </c>
      <c r="CY11" s="203" cm="1">
        <f t="array" aca="1" ref="CY11" ca="1">INDEX(CY$24:CY$263,SMALL(IF(SUBTOTAL(3,OFFSET(CY$24,ROW(CY$24:CY$263)-ROW(CY$24),0)),ROW(CY$24:CY$263)-ROW(CY$24)+1),3))</f>
        <v>1</v>
      </c>
      <c r="CZ11" s="203" cm="1">
        <f t="array" aca="1" ref="CZ11" ca="1">INDEX(CZ$24:CZ$263,SMALL(IF(SUBTOTAL(3,OFFSET(CZ$24,ROW(CZ$24:CZ$263)-ROW(CZ$24),0)),ROW(CZ$24:CZ$263)-ROW(CZ$24)+1),3))</f>
        <v>1</v>
      </c>
      <c r="DA11" s="203" cm="1">
        <f t="array" aca="1" ref="DA11" ca="1">INDEX(DA$24:DA$263,SMALL(IF(SUBTOTAL(3,OFFSET(DA$24,ROW(DA$24:DA$263)-ROW(DA$24),0)),ROW(DA$24:DA$263)-ROW(DA$24)+1),3))</f>
        <v>1</v>
      </c>
      <c r="DB11" s="203" cm="1">
        <f t="array" aca="1" ref="DB11" ca="1">INDEX(DB$24:DB$263,SMALL(IF(SUBTOTAL(3,OFFSET(DB$24,ROW(DB$24:DB$263)-ROW(DB$24),0)),ROW(DB$24:DB$263)-ROW(DB$24)+1),3))</f>
        <v>1</v>
      </c>
      <c r="DC11" s="203" cm="1">
        <f t="array" aca="1" ref="DC11" ca="1">INDEX(DC$24:DC$263,SMALL(IF(SUBTOTAL(3,OFFSET(DC$24,ROW(DC$24:DC$263)-ROW(DC$24),0)),ROW(DC$24:DC$263)-ROW(DC$24)+1),3))</f>
        <v>1</v>
      </c>
      <c r="DD11" s="203" cm="1">
        <f t="array" aca="1" ref="DD11" ca="1">INDEX(DD$24:DD$263,SMALL(IF(SUBTOTAL(3,OFFSET(DD$24,ROW(DD$24:DD$263)-ROW(DD$24),0)),ROW(DD$24:DD$263)-ROW(DD$24)+1),3))</f>
        <v>1</v>
      </c>
      <c r="DE11" s="203" cm="1">
        <f t="array" aca="1" ref="DE11" ca="1">INDEX(DE$24:DE$263,SMALL(IF(SUBTOTAL(3,OFFSET(DE$24,ROW(DE$24:DE$263)-ROW(DE$24),0)),ROW(DE$24:DE$263)-ROW(DE$24)+1),3))</f>
        <v>1</v>
      </c>
      <c r="DF11" s="203" cm="1">
        <f t="array" aca="1" ref="DF11" ca="1">INDEX(DF$24:DF$263,SMALL(IF(SUBTOTAL(3,OFFSET(DF$24,ROW(DF$24:DF$263)-ROW(DF$24),0)),ROW(DF$24:DF$263)-ROW(DF$24)+1),3))</f>
        <v>1</v>
      </c>
    </row>
    <row r="12" spans="1:110" ht="15" thickBot="1">
      <c r="A12" s="37"/>
      <c r="I12" s="168" t="str" cm="1">
        <f t="array" aca="1" ref="I12" ca="1">INDEX(I$24:I$263,SMALL(IF(SUBTOTAL(3,OFFSET(I$24,ROW(I$24:I$263)-ROW(I$24),0)),ROW(I$24:I$263)-ROW(I$24)+1),4))</f>
        <v>Ireland</v>
      </c>
      <c r="J12" s="168" t="str" cm="1">
        <f t="array" aca="1" ref="J12" ca="1">INDEX(J$24:J$263,SMALL(IF(SUBTOTAL(3,OFFSET(J$24,ROW(J$24:J$263)-ROW(J$24),0)),ROW(J$24:J$263)-ROW(J$24)+1),4))</f>
        <v>Central Case</v>
      </c>
      <c r="K12" s="168" t="str" cm="1">
        <f t="array" aca="1" ref="K12" ca="1">INDEX(K$24:K$263,SMALL(IF(SUBTOTAL(3,OFFSET(K$24,ROW(K$24:K$263)-ROW(K$24),0)),ROW(K$24:K$263)-ROW(K$24)+1),4))</f>
        <v>Base Case</v>
      </c>
      <c r="L12" s="203" cm="1">
        <f t="array" aca="1" ref="L12" ca="1">INDEX(L$24:L$263,SMALL(IF(SUBTOTAL(3,OFFSET(L$24,ROW(L$24:L$263)-ROW(L$24),0)),ROW(L$24:L$263)-ROW(L$24)+1),4))</f>
        <v>0</v>
      </c>
      <c r="M12" s="203" cm="1">
        <f t="array" aca="1" ref="M12" ca="1">INDEX(M$24:M$263,SMALL(IF(SUBTOTAL(3,OFFSET(M$24,ROW(M$24:M$263)-ROW(M$24),0)),ROW(M$24:M$263)-ROW(M$24)+1),4))</f>
        <v>0</v>
      </c>
      <c r="N12" s="203" cm="1">
        <f t="array" aca="1" ref="N12" ca="1">INDEX(N$24:N$263,SMALL(IF(SUBTOTAL(3,OFFSET(N$24,ROW(N$24:N$263)-ROW(N$24),0)),ROW(N$24:N$263)-ROW(N$24)+1),4))</f>
        <v>0</v>
      </c>
      <c r="O12" s="203" cm="1">
        <f t="array" aca="1" ref="O12" ca="1">INDEX(O$24:O$263,SMALL(IF(SUBTOTAL(3,OFFSET(O$24,ROW(O$24:O$263)-ROW(O$24),0)),ROW(O$24:O$263)-ROW(O$24)+1),4))</f>
        <v>1.2385333057506401E-2</v>
      </c>
      <c r="P12" s="203" cm="1">
        <f t="array" aca="1" ref="P12" ca="1">INDEX(P$24:P$263,SMALL(IF(SUBTOTAL(3,OFFSET(P$24,ROW(P$24:P$263)-ROW(P$24),0)),ROW(P$24:P$263)-ROW(P$24)+1),4))</f>
        <v>3.86828630761262E-2</v>
      </c>
      <c r="Q12" s="203" cm="1">
        <f t="array" aca="1" ref="Q12" ca="1">INDEX(Q$24:Q$263,SMALL(IF(SUBTOTAL(3,OFFSET(Q$24,ROW(Q$24:Q$263)-ROW(Q$24),0)),ROW(Q$24:Q$263)-ROW(Q$24)+1),4))</f>
        <v>5.1496744364541998E-2</v>
      </c>
      <c r="R12" s="203" cm="1">
        <f t="array" aca="1" ref="R12" ca="1">INDEX(R$24:R$263,SMALL(IF(SUBTOTAL(3,OFFSET(R$24,ROW(R$24:R$263)-ROW(R$24),0)),ROW(R$24:R$263)-ROW(R$24)+1),4))</f>
        <v>5.4330747895154199E-2</v>
      </c>
      <c r="S12" s="203" cm="1">
        <f t="array" aca="1" ref="S12" ca="1">INDEX(S$24:S$263,SMALL(IF(SUBTOTAL(3,OFFSET(S$24,ROW(S$24:S$263)-ROW(S$24),0)),ROW(S$24:S$263)-ROW(S$24)+1),4))</f>
        <v>5.5741877514872903E-2</v>
      </c>
      <c r="T12" s="203" cm="1">
        <f t="array" aca="1" ref="T12" ca="1">INDEX(T$24:T$263,SMALL(IF(SUBTOTAL(3,OFFSET(T$24,ROW(T$24:T$263)-ROW(T$24),0)),ROW(T$24:T$263)-ROW(T$24)+1),4))</f>
        <v>6.6333272386660799E-2</v>
      </c>
      <c r="U12" s="203" cm="1">
        <f t="array" aca="1" ref="U12" ca="1">INDEX(U$24:U$263,SMALL(IF(SUBTOTAL(3,OFFSET(U$24,ROW(U$24:U$263)-ROW(U$24),0)),ROW(U$24:U$263)-ROW(U$24)+1),4))</f>
        <v>8.2172494733251902E-2</v>
      </c>
      <c r="V12" s="203" cm="1">
        <f t="array" aca="1" ref="V12" ca="1">INDEX(V$24:V$263,SMALL(IF(SUBTOTAL(3,OFFSET(V$24,ROW(V$24:V$263)-ROW(V$24),0)),ROW(V$24:V$263)-ROW(V$24)+1),4))</f>
        <v>9.6342118848589398E-2</v>
      </c>
      <c r="W12" s="203" cm="1">
        <f t="array" aca="1" ref="W12" ca="1">INDEX(W$24:W$263,SMALL(IF(SUBTOTAL(3,OFFSET(W$24,ROW(W$24:W$263)-ROW(W$24),0)),ROW(W$24:W$263)-ROW(W$24)+1),4))</f>
        <v>0.1177650126593703</v>
      </c>
      <c r="X12" s="203" cm="1">
        <f t="array" aca="1" ref="X12" ca="1">INDEX(X$24:X$263,SMALL(IF(SUBTOTAL(3,OFFSET(X$24,ROW(X$24:X$263)-ROW(X$24),0)),ROW(X$24:X$263)-ROW(X$24)+1),4))</f>
        <v>0.15049359606190871</v>
      </c>
      <c r="Y12" s="203" cm="1">
        <f t="array" aca="1" ref="Y12" ca="1">INDEX(Y$24:Y$263,SMALL(IF(SUBTOTAL(3,OFFSET(Y$24,ROW(Y$24:Y$263)-ROW(Y$24),0)),ROW(Y$24:Y$263)-ROW(Y$24)+1),4))</f>
        <v>0.17457851805829361</v>
      </c>
      <c r="Z12" s="203" cm="1">
        <f t="array" aca="1" ref="Z12" ca="1">INDEX(Z$24:Z$263,SMALL(IF(SUBTOTAL(3,OFFSET(Z$24,ROW(Z$24:Z$263)-ROW(Z$24),0)),ROW(Z$24:Z$263)-ROW(Z$24)+1),4))</f>
        <v>0.1803690393801102</v>
      </c>
      <c r="AA12" s="203" cm="1">
        <f t="array" aca="1" ref="AA12" ca="1">INDEX(AA$24:AA$263,SMALL(IF(SUBTOTAL(3,OFFSET(AA$24,ROW(AA$24:AA$263)-ROW(AA$24),0)),ROW(AA$24:AA$263)-ROW(AA$24)+1),4))</f>
        <v>0.2021812947417933</v>
      </c>
      <c r="AB12" s="203" cm="1">
        <f t="array" aca="1" ref="AB12" ca="1">INDEX(AB$24:AB$263,SMALL(IF(SUBTOTAL(3,OFFSET(AB$24,ROW(AB$24:AB$263)-ROW(AB$24),0)),ROW(AB$24:AB$263)-ROW(AB$24)+1),4))</f>
        <v>0.22230645603228541</v>
      </c>
      <c r="AC12" s="203" cm="1">
        <f t="array" aca="1" ref="AC12" ca="1">INDEX(AC$24:AC$263,SMALL(IF(SUBTOTAL(3,OFFSET(AC$24,ROW(AC$24:AC$263)-ROW(AC$24),0)),ROW(AC$24:AC$263)-ROW(AC$24)+1),4))</f>
        <v>0.22266483049526689</v>
      </c>
      <c r="AD12" s="203" cm="1">
        <f t="array" aca="1" ref="AD12" ca="1">INDEX(AD$24:AD$263,SMALL(IF(SUBTOTAL(3,OFFSET(AD$24,ROW(AD$24:AD$263)-ROW(AD$24),0)),ROW(AD$24:AD$263)-ROW(AD$24)+1),4))</f>
        <v>0.22526948821580489</v>
      </c>
      <c r="AE12" s="203" cm="1">
        <f t="array" aca="1" ref="AE12" ca="1">INDEX(AE$24:AE$263,SMALL(IF(SUBTOTAL(3,OFFSET(AE$24,ROW(AE$24:AE$263)-ROW(AE$24),0)),ROW(AE$24:AE$263)-ROW(AE$24)+1),4))</f>
        <v>0.2338593129303996</v>
      </c>
      <c r="AF12" s="203" cm="1">
        <f t="array" aca="1" ref="AF12" ca="1">INDEX(AF$24:AF$263,SMALL(IF(SUBTOTAL(3,OFFSET(AF$24,ROW(AF$24:AF$263)-ROW(AF$24),0)),ROW(AF$24:AF$263)-ROW(AF$24)+1),4))</f>
        <v>0.28540666722768238</v>
      </c>
      <c r="AG12" s="203" cm="1">
        <f t="array" aca="1" ref="AG12" ca="1">INDEX(AG$24:AG$263,SMALL(IF(SUBTOTAL(3,OFFSET(AG$24,ROW(AG$24:AG$263)-ROW(AG$24),0)),ROW(AG$24:AG$263)-ROW(AG$24)+1),4))</f>
        <v>0.30857841447897272</v>
      </c>
      <c r="AH12" s="203" cm="1">
        <f t="array" aca="1" ref="AH12" ca="1">INDEX(AH$24:AH$263,SMALL(IF(SUBTOTAL(3,OFFSET(AH$24,ROW(AH$24:AH$263)-ROW(AH$24),0)),ROW(AH$24:AH$263)-ROW(AH$24)+1),4))</f>
        <v>0.35472916938014759</v>
      </c>
      <c r="AI12" s="203" cm="1">
        <f t="array" aca="1" ref="AI12" ca="1">INDEX(AI$24:AI$263,SMALL(IF(SUBTOTAL(3,OFFSET(AI$24,ROW(AI$24:AI$263)-ROW(AI$24),0)),ROW(AI$24:AI$263)-ROW(AI$24)+1),4))</f>
        <v>0.39713799662594329</v>
      </c>
      <c r="AJ12" s="203" cm="1">
        <f t="array" aca="1" ref="AJ12" ca="1">INDEX(AJ$24:AJ$263,SMALL(IF(SUBTOTAL(3,OFFSET(AJ$24,ROW(AJ$24:AJ$263)-ROW(AJ$24),0)),ROW(AJ$24:AJ$263)-ROW(AJ$24)+1),4))</f>
        <v>0.41463544586009748</v>
      </c>
      <c r="AK12" s="203" cm="1">
        <f t="array" aca="1" ref="AK12" ca="1">INDEX(AK$24:AK$263,SMALL(IF(SUBTOTAL(3,OFFSET(AK$24,ROW(AK$24:AK$263)-ROW(AK$24),0)),ROW(AK$24:AK$263)-ROW(AK$24)+1),4))</f>
        <v>0.4228929418124488</v>
      </c>
      <c r="AL12" s="203" cm="1">
        <f t="array" aca="1" ref="AL12" ca="1">INDEX(AL$24:AL$263,SMALL(IF(SUBTOTAL(3,OFFSET(AL$24,ROW(AL$24:AL$263)-ROW(AL$24),0)),ROW(AL$24:AL$263)-ROW(AL$24)+1),4))</f>
        <v>0.43197724069939808</v>
      </c>
      <c r="AM12" s="203" cm="1">
        <f t="array" aca="1" ref="AM12" ca="1">INDEX(AM$24:AM$263,SMALL(IF(SUBTOTAL(3,OFFSET(AM$24,ROW(AM$24:AM$263)-ROW(AM$24),0)),ROW(AM$24:AM$263)-ROW(AM$24)+1),4))</f>
        <v>0.45539433234185323</v>
      </c>
      <c r="AN12" s="203" cm="1">
        <f t="array" aca="1" ref="AN12" ca="1">INDEX(AN$24:AN$263,SMALL(IF(SUBTOTAL(3,OFFSET(AN$24,ROW(AN$24:AN$263)-ROW(AN$24),0)),ROW(AN$24:AN$263)-ROW(AN$24)+1),4))</f>
        <v>0.4861506632320029</v>
      </c>
      <c r="AO12" s="203" cm="1">
        <f t="array" aca="1" ref="AO12" ca="1">INDEX(AO$24:AO$263,SMALL(IF(SUBTOTAL(3,OFFSET(AO$24,ROW(AO$24:AO$263)-ROW(AO$24),0)),ROW(AO$24:AO$263)-ROW(AO$24)+1),4))</f>
        <v>0.49561150957213002</v>
      </c>
      <c r="AP12" s="203" cm="1">
        <f t="array" aca="1" ref="AP12" ca="1">INDEX(AP$24:AP$263,SMALL(IF(SUBTOTAL(3,OFFSET(AP$24,ROW(AP$24:AP$263)-ROW(AP$24),0)),ROW(AP$24:AP$263)-ROW(AP$24)+1),4))</f>
        <v>0.53217365824425511</v>
      </c>
      <c r="AQ12" s="203" cm="1">
        <f t="array" aca="1" ref="AQ12" ca="1">INDEX(AQ$24:AQ$263,SMALL(IF(SUBTOTAL(3,OFFSET(AQ$24,ROW(AQ$24:AQ$263)-ROW(AQ$24),0)),ROW(AQ$24:AQ$263)-ROW(AQ$24)+1),4))</f>
        <v>0.58158471464064032</v>
      </c>
      <c r="AR12" s="203" cm="1">
        <f t="array" aca="1" ref="AR12" ca="1">INDEX(AR$24:AR$263,SMALL(IF(SUBTOTAL(3,OFFSET(AR$24,ROW(AR$24:AR$263)-ROW(AR$24),0)),ROW(AR$24:AR$263)-ROW(AR$24)+1),4))</f>
        <v>0.59486338808581596</v>
      </c>
      <c r="AS12" s="203" cm="1">
        <f t="array" aca="1" ref="AS12" ca="1">INDEX(AS$24:AS$263,SMALL(IF(SUBTOTAL(3,OFFSET(AS$24,ROW(AS$24:AS$263)-ROW(AS$24),0)),ROW(AS$24:AS$263)-ROW(AS$24)+1),4))</f>
        <v>0.60758897935763578</v>
      </c>
      <c r="AT12" s="203" cm="1">
        <f t="array" aca="1" ref="AT12" ca="1">INDEX(AT$24:AT$263,SMALL(IF(SUBTOTAL(3,OFFSET(AT$24,ROW(AT$24:AT$263)-ROW(AT$24),0)),ROW(AT$24:AT$263)-ROW(AT$24)+1),4))</f>
        <v>0.62335282435545381</v>
      </c>
      <c r="AU12" s="203" cm="1">
        <f t="array" aca="1" ref="AU12" ca="1">INDEX(AU$24:AU$263,SMALL(IF(SUBTOTAL(3,OFFSET(AU$24,ROW(AU$24:AU$263)-ROW(AU$24),0)),ROW(AU$24:AU$263)-ROW(AU$24)+1),4))</f>
        <v>0.62705113727014372</v>
      </c>
      <c r="AV12" s="203" cm="1">
        <f t="array" aca="1" ref="AV12" ca="1">INDEX(AV$24:AV$263,SMALL(IF(SUBTOTAL(3,OFFSET(AV$24,ROW(AV$24:AV$263)-ROW(AV$24),0)),ROW(AV$24:AV$263)-ROW(AV$24)+1),4))</f>
        <v>0.65152703852050509</v>
      </c>
      <c r="AW12" s="203" cm="1">
        <f t="array" aca="1" ref="AW12" ca="1">INDEX(AW$24:AW$263,SMALL(IF(SUBTOTAL(3,OFFSET(AW$24,ROW(AW$24:AW$263)-ROW(AW$24),0)),ROW(AW$24:AW$263)-ROW(AW$24)+1),4))</f>
        <v>0.6683894867908915</v>
      </c>
      <c r="AX12" s="203" cm="1">
        <f t="array" aca="1" ref="AX12" ca="1">INDEX(AX$24:AX$263,SMALL(IF(SUBTOTAL(3,OFFSET(AX$24,ROW(AX$24:AX$263)-ROW(AX$24),0)),ROW(AX$24:AX$263)-ROW(AX$24)+1),4))</f>
        <v>0.676480104996948</v>
      </c>
      <c r="AY12" s="203" cm="1">
        <f t="array" aca="1" ref="AY12" ca="1">INDEX(AY$24:AY$263,SMALL(IF(SUBTOTAL(3,OFFSET(AY$24,ROW(AY$24:AY$263)-ROW(AY$24),0)),ROW(AY$24:AY$263)-ROW(AY$24)+1),4))</f>
        <v>0.68331362811519814</v>
      </c>
      <c r="AZ12" s="203" cm="1">
        <f t="array" aca="1" ref="AZ12" ca="1">INDEX(AZ$24:AZ$263,SMALL(IF(SUBTOTAL(3,OFFSET(AZ$24,ROW(AZ$24:AZ$263)-ROW(AZ$24),0)),ROW(AZ$24:AZ$263)-ROW(AZ$24)+1),4))</f>
        <v>0.70620814850618141</v>
      </c>
      <c r="BA12" s="203" cm="1">
        <f t="array" aca="1" ref="BA12" ca="1">INDEX(BA$24:BA$263,SMALL(IF(SUBTOTAL(3,OFFSET(BA$24,ROW(BA$24:BA$263)-ROW(BA$24),0)),ROW(BA$24:BA$263)-ROW(BA$24)+1),4))</f>
        <v>0.71980964589960461</v>
      </c>
      <c r="BB12" s="203" cm="1">
        <f t="array" aca="1" ref="BB12" ca="1">INDEX(BB$24:BB$263,SMALL(IF(SUBTOTAL(3,OFFSET(BB$24,ROW(BB$24:BB$263)-ROW(BB$24),0)),ROW(BB$24:BB$263)-ROW(BB$24)+1),4))</f>
        <v>0.72556186233823661</v>
      </c>
      <c r="BC12" s="203" cm="1">
        <f t="array" aca="1" ref="BC12" ca="1">INDEX(BC$24:BC$263,SMALL(IF(SUBTOTAL(3,OFFSET(BC$24,ROW(BC$24:BC$263)-ROW(BC$24),0)),ROW(BC$24:BC$263)-ROW(BC$24)+1),4))</f>
        <v>0.7419900916800678</v>
      </c>
      <c r="BD12" s="203" cm="1">
        <f t="array" aca="1" ref="BD12" ca="1">INDEX(BD$24:BD$263,SMALL(IF(SUBTOTAL(3,OFFSET(BD$24,ROW(BD$24:BD$263)-ROW(BD$24),0)),ROW(BD$24:BD$263)-ROW(BD$24)+1),4))</f>
        <v>0.7582106093542974</v>
      </c>
      <c r="BE12" s="203" cm="1">
        <f t="array" aca="1" ref="BE12" ca="1">INDEX(BE$24:BE$263,SMALL(IF(SUBTOTAL(3,OFFSET(BE$24,ROW(BE$24:BE$263)-ROW(BE$24),0)),ROW(BE$24:BE$263)-ROW(BE$24)+1),4))</f>
        <v>0.76795478897849034</v>
      </c>
      <c r="BF12" s="203" cm="1">
        <f t="array" aca="1" ref="BF12" ca="1">INDEX(BF$24:BF$263,SMALL(IF(SUBTOTAL(3,OFFSET(BF$24,ROW(BF$24:BF$263)-ROW(BF$24),0)),ROW(BF$24:BF$263)-ROW(BF$24)+1),4))</f>
        <v>0.78576230981059181</v>
      </c>
      <c r="BG12" s="203" cm="1">
        <f t="array" aca="1" ref="BG12" ca="1">INDEX(BG$24:BG$263,SMALL(IF(SUBTOTAL(3,OFFSET(BG$24,ROW(BG$24:BG$263)-ROW(BG$24),0)),ROW(BG$24:BG$263)-ROW(BG$24)+1),4))</f>
        <v>0.8036871505392581</v>
      </c>
      <c r="BH12" s="203" cm="1">
        <f t="array" aca="1" ref="BH12" ca="1">INDEX(BH$24:BH$263,SMALL(IF(SUBTOTAL(3,OFFSET(BH$24,ROW(BH$24:BH$263)-ROW(BH$24),0)),ROW(BH$24:BH$263)-ROW(BH$24)+1),4))</f>
        <v>0.83360360890233898</v>
      </c>
      <c r="BI12" s="203" cm="1">
        <f t="array" aca="1" ref="BI12" ca="1">INDEX(BI$24:BI$263,SMALL(IF(SUBTOTAL(3,OFFSET(BI$24,ROW(BI$24:BI$263)-ROW(BI$24),0)),ROW(BI$24:BI$263)-ROW(BI$24)+1),4))</f>
        <v>0.83465282748693193</v>
      </c>
      <c r="BJ12" s="203" cm="1">
        <f t="array" aca="1" ref="BJ12" ca="1">INDEX(BJ$24:BJ$263,SMALL(IF(SUBTOTAL(3,OFFSET(BJ$24,ROW(BJ$24:BJ$263)-ROW(BJ$24),0)),ROW(BJ$24:BJ$263)-ROW(BJ$24)+1),4))</f>
        <v>0.84121638476388205</v>
      </c>
      <c r="BK12" s="203" cm="1">
        <f t="array" aca="1" ref="BK12" ca="1">INDEX(BK$24:BK$263,SMALL(IF(SUBTOTAL(3,OFFSET(BK$24,ROW(BK$24:BK$263)-ROW(BK$24),0)),ROW(BK$24:BK$263)-ROW(BK$24)+1),4))</f>
        <v>0.8852321499731225</v>
      </c>
      <c r="BL12" s="203" cm="1">
        <f t="array" aca="1" ref="BL12" ca="1">INDEX(BL$24:BL$263,SMALL(IF(SUBTOTAL(3,OFFSET(BL$24,ROW(BL$24:BL$263)-ROW(BL$24),0)),ROW(BL$24:BL$263)-ROW(BL$24)+1),4))</f>
        <v>0.89511308932775746</v>
      </c>
      <c r="BM12" s="203" cm="1">
        <f t="array" aca="1" ref="BM12" ca="1">INDEX(BM$24:BM$263,SMALL(IF(SUBTOTAL(3,OFFSET(BM$24,ROW(BM$24:BM$263)-ROW(BM$24),0)),ROW(BM$24:BM$263)-ROW(BM$24)+1),4))</f>
        <v>0.90674830629525438</v>
      </c>
      <c r="BN12" s="203" cm="1">
        <f t="array" aca="1" ref="BN12" ca="1">INDEX(BN$24:BN$263,SMALL(IF(SUBTOTAL(3,OFFSET(BN$24,ROW(BN$24:BN$263)-ROW(BN$24),0)),ROW(BN$24:BN$263)-ROW(BN$24)+1),4))</f>
        <v>0.91562592415138144</v>
      </c>
      <c r="BO12" s="203" cm="1">
        <f t="array" aca="1" ref="BO12" ca="1">INDEX(BO$24:BO$263,SMALL(IF(SUBTOTAL(3,OFFSET(BO$24,ROW(BO$24:BO$263)-ROW(BO$24),0)),ROW(BO$24:BO$263)-ROW(BO$24)+1),4))</f>
        <v>0.93157038335553921</v>
      </c>
      <c r="BP12" s="203" cm="1">
        <f t="array" aca="1" ref="BP12" ca="1">INDEX(BP$24:BP$263,SMALL(IF(SUBTOTAL(3,OFFSET(BP$24,ROW(BP$24:BP$263)-ROW(BP$24),0)),ROW(BP$24:BP$263)-ROW(BP$24)+1),4))</f>
        <v>0.94707014880801443</v>
      </c>
      <c r="BQ12" s="203" cm="1">
        <f t="array" aca="1" ref="BQ12" ca="1">INDEX(BQ$24:BQ$263,SMALL(IF(SUBTOTAL(3,OFFSET(BQ$24,ROW(BQ$24:BQ$263)-ROW(BQ$24),0)),ROW(BQ$24:BQ$263)-ROW(BQ$24)+1),4))</f>
        <v>0.95486305714378783</v>
      </c>
      <c r="BR12" s="203" cm="1">
        <f t="array" aca="1" ref="BR12" ca="1">INDEX(BR$24:BR$263,SMALL(IF(SUBTOTAL(3,OFFSET(BR$24,ROW(BR$24:BR$263)-ROW(BR$24),0)),ROW(BR$24:BR$263)-ROW(BR$24)+1),4))</f>
        <v>0.95734907019852844</v>
      </c>
      <c r="BS12" s="203" cm="1">
        <f t="array" aca="1" ref="BS12" ca="1">INDEX(BS$24:BS$263,SMALL(IF(SUBTOTAL(3,OFFSET(BS$24,ROW(BS$24:BS$263)-ROW(BS$24),0)),ROW(BS$24:BS$263)-ROW(BS$24)+1),4))</f>
        <v>0.96149622375424504</v>
      </c>
      <c r="BT12" s="203" cm="1">
        <f t="array" aca="1" ref="BT12" ca="1">INDEX(BT$24:BT$263,SMALL(IF(SUBTOTAL(3,OFFSET(BT$24,ROW(BT$24:BT$263)-ROW(BT$24),0)),ROW(BT$24:BT$263)-ROW(BT$24)+1),4))</f>
        <v>0.96561069340326999</v>
      </c>
      <c r="BU12" s="203" cm="1">
        <f t="array" aca="1" ref="BU12" ca="1">INDEX(BU$24:BU$263,SMALL(IF(SUBTOTAL(3,OFFSET(BU$24,ROW(BU$24:BU$263)-ROW(BU$24),0)),ROW(BU$24:BU$263)-ROW(BU$24)+1),4))</f>
        <v>0.96586610692459296</v>
      </c>
      <c r="BV12" s="203" cm="1">
        <f t="array" aca="1" ref="BV12" ca="1">INDEX(BV$24:BV$263,SMALL(IF(SUBTOTAL(3,OFFSET(BV$24,ROW(BV$24:BV$263)-ROW(BV$24),0)),ROW(BV$24:BV$263)-ROW(BV$24)+1),4))</f>
        <v>0.96642019380916344</v>
      </c>
      <c r="BW12" s="203" cm="1">
        <f t="array" aca="1" ref="BW12" ca="1">INDEX(BW$24:BW$263,SMALL(IF(SUBTOTAL(3,OFFSET(BW$24,ROW(BW$24:BW$263)-ROW(BW$24),0)),ROW(BW$24:BW$263)-ROW(BW$24)+1),4))</f>
        <v>0.96792630012931757</v>
      </c>
      <c r="BX12" s="203" cm="1">
        <f t="array" aca="1" ref="BX12" ca="1">INDEX(BX$24:BX$263,SMALL(IF(SUBTOTAL(3,OFFSET(BX$24,ROW(BX$24:BX$263)-ROW(BX$24),0)),ROW(BX$24:BX$263)-ROW(BX$24)+1),4))</f>
        <v>0.97192888262694177</v>
      </c>
      <c r="BY12" s="203" cm="1">
        <f t="array" aca="1" ref="BY12" ca="1">INDEX(BY$24:BY$263,SMALL(IF(SUBTOTAL(3,OFFSET(BY$24,ROW(BY$24:BY$263)-ROW(BY$24),0)),ROW(BY$24:BY$263)-ROW(BY$24)+1),4))</f>
        <v>0.97472942255219763</v>
      </c>
      <c r="BZ12" s="203" cm="1">
        <f t="array" aca="1" ref="BZ12" ca="1">INDEX(BZ$24:BZ$263,SMALL(IF(SUBTOTAL(3,OFFSET(BZ$24,ROW(BZ$24:BZ$263)-ROW(BZ$24),0)),ROW(BZ$24:BZ$263)-ROW(BZ$24)+1),4))</f>
        <v>0.98721420403630522</v>
      </c>
      <c r="CA12" s="203" cm="1">
        <f t="array" aca="1" ref="CA12" ca="1">INDEX(CA$24:CA$263,SMALL(IF(SUBTOTAL(3,OFFSET(CA$24,ROW(CA$24:CA$263)-ROW(CA$24),0)),ROW(CA$24:CA$263)-ROW(CA$24)+1),4))</f>
        <v>0.98995283764944275</v>
      </c>
      <c r="CB12" s="203" cm="1">
        <f t="array" aca="1" ref="CB12" ca="1">INDEX(CB$24:CB$263,SMALL(IF(SUBTOTAL(3,OFFSET(CB$24,ROW(CB$24:CB$263)-ROW(CB$24),0)),ROW(CB$24:CB$263)-ROW(CB$24)+1),4))</f>
        <v>0.99158816162297003</v>
      </c>
      <c r="CC12" s="203" cm="1">
        <f t="array" aca="1" ref="CC12" ca="1">INDEX(CC$24:CC$263,SMALL(IF(SUBTOTAL(3,OFFSET(CC$24,ROW(CC$24:CC$263)-ROW(CC$24),0)),ROW(CC$24:CC$263)-ROW(CC$24)+1),4))</f>
        <v>0.99276098668500201</v>
      </c>
      <c r="CD12" s="203" cm="1">
        <f t="array" aca="1" ref="CD12" ca="1">INDEX(CD$24:CD$263,SMALL(IF(SUBTOTAL(3,OFFSET(CD$24,ROW(CD$24:CD$263)-ROW(CD$24),0)),ROW(CD$24:CD$263)-ROW(CD$24)+1),4))</f>
        <v>0.99414844885302922</v>
      </c>
      <c r="CE12" s="203" cm="1">
        <f t="array" aca="1" ref="CE12" ca="1">INDEX(CE$24:CE$263,SMALL(IF(SUBTOTAL(3,OFFSET(CE$24,ROW(CE$24:CE$263)-ROW(CE$24),0)),ROW(CE$24:CE$263)-ROW(CE$24)+1),4))</f>
        <v>0.99622342971624045</v>
      </c>
      <c r="CF12" s="203" cm="1">
        <f t="array" aca="1" ref="CF12" ca="1">INDEX(CF$24:CF$263,SMALL(IF(SUBTOTAL(3,OFFSET(CF$24,ROW(CF$24:CF$263)-ROW(CF$24),0)),ROW(CF$24:CF$263)-ROW(CF$24)+1),4))</f>
        <v>0.99746845113414762</v>
      </c>
      <c r="CG12" s="203" cm="1">
        <f t="array" aca="1" ref="CG12" ca="1">INDEX(CG$24:CG$263,SMALL(IF(SUBTOTAL(3,OFFSET(CG$24,ROW(CG$24:CG$263)-ROW(CG$24),0)),ROW(CG$24:CG$263)-ROW(CG$24)+1),4))</f>
        <v>0.99776340703301059</v>
      </c>
      <c r="CH12" s="203" cm="1">
        <f t="array" aca="1" ref="CH12" ca="1">INDEX(CH$24:CH$263,SMALL(IF(SUBTOTAL(3,OFFSET(CH$24,ROW(CH$24:CH$263)-ROW(CH$24),0)),ROW(CH$24:CH$263)-ROW(CH$24)+1),4))</f>
        <v>0.99900608406646296</v>
      </c>
      <c r="CI12" s="203" cm="1">
        <f t="array" aca="1" ref="CI12" ca="1">INDEX(CI$24:CI$263,SMALL(IF(SUBTOTAL(3,OFFSET(CI$24,ROW(CI$24:CI$263)-ROW(CI$24),0)),ROW(CI$24:CI$263)-ROW(CI$24)+1),4))</f>
        <v>0.99999081223233155</v>
      </c>
      <c r="CJ12" s="203" cm="1">
        <f t="array" aca="1" ref="CJ12" ca="1">INDEX(CJ$24:CJ$263,SMALL(IF(SUBTOTAL(3,OFFSET(CJ$24,ROW(CJ$24:CJ$263)-ROW(CJ$24),0)),ROW(CJ$24:CJ$263)-ROW(CJ$24)+1),4))</f>
        <v>1</v>
      </c>
      <c r="CK12" s="203" cm="1">
        <f t="array" aca="1" ref="CK12" ca="1">INDEX(CK$24:CK$263,SMALL(IF(SUBTOTAL(3,OFFSET(CK$24,ROW(CK$24:CK$263)-ROW(CK$24),0)),ROW(CK$24:CK$263)-ROW(CK$24)+1),4))</f>
        <v>1</v>
      </c>
      <c r="CL12" s="203" cm="1">
        <f t="array" aca="1" ref="CL12" ca="1">INDEX(CL$24:CL$263,SMALL(IF(SUBTOTAL(3,OFFSET(CL$24,ROW(CL$24:CL$263)-ROW(CL$24),0)),ROW(CL$24:CL$263)-ROW(CL$24)+1),4))</f>
        <v>1</v>
      </c>
      <c r="CM12" s="203" cm="1">
        <f t="array" aca="1" ref="CM12" ca="1">INDEX(CM$24:CM$263,SMALL(IF(SUBTOTAL(3,OFFSET(CM$24,ROW(CM$24:CM$263)-ROW(CM$24),0)),ROW(CM$24:CM$263)-ROW(CM$24)+1),4))</f>
        <v>1</v>
      </c>
      <c r="CN12" s="203" cm="1">
        <f t="array" aca="1" ref="CN12" ca="1">INDEX(CN$24:CN$263,SMALL(IF(SUBTOTAL(3,OFFSET(CN$24,ROW(CN$24:CN$263)-ROW(CN$24),0)),ROW(CN$24:CN$263)-ROW(CN$24)+1),4))</f>
        <v>1</v>
      </c>
      <c r="CO12" s="203" cm="1">
        <f t="array" aca="1" ref="CO12" ca="1">INDEX(CO$24:CO$263,SMALL(IF(SUBTOTAL(3,OFFSET(CO$24,ROW(CO$24:CO$263)-ROW(CO$24),0)),ROW(CO$24:CO$263)-ROW(CO$24)+1),4))</f>
        <v>1</v>
      </c>
      <c r="CP12" s="203" cm="1">
        <f t="array" aca="1" ref="CP12" ca="1">INDEX(CP$24:CP$263,SMALL(IF(SUBTOTAL(3,OFFSET(CP$24,ROW(CP$24:CP$263)-ROW(CP$24),0)),ROW(CP$24:CP$263)-ROW(CP$24)+1),4))</f>
        <v>1</v>
      </c>
      <c r="CQ12" s="203" cm="1">
        <f t="array" aca="1" ref="CQ12" ca="1">INDEX(CQ$24:CQ$263,SMALL(IF(SUBTOTAL(3,OFFSET(CQ$24,ROW(CQ$24:CQ$263)-ROW(CQ$24),0)),ROW(CQ$24:CQ$263)-ROW(CQ$24)+1),4))</f>
        <v>1</v>
      </c>
      <c r="CR12" s="203" cm="1">
        <f t="array" aca="1" ref="CR12" ca="1">INDEX(CR$24:CR$263,SMALL(IF(SUBTOTAL(3,OFFSET(CR$24,ROW(CR$24:CR$263)-ROW(CR$24),0)),ROW(CR$24:CR$263)-ROW(CR$24)+1),4))</f>
        <v>1</v>
      </c>
      <c r="CS12" s="203" cm="1">
        <f t="array" aca="1" ref="CS12" ca="1">INDEX(CS$24:CS$263,SMALL(IF(SUBTOTAL(3,OFFSET(CS$24,ROW(CS$24:CS$263)-ROW(CS$24),0)),ROW(CS$24:CS$263)-ROW(CS$24)+1),4))</f>
        <v>1</v>
      </c>
      <c r="CT12" s="203" cm="1">
        <f t="array" aca="1" ref="CT12" ca="1">INDEX(CT$24:CT$263,SMALL(IF(SUBTOTAL(3,OFFSET(CT$24,ROW(CT$24:CT$263)-ROW(CT$24),0)),ROW(CT$24:CT$263)-ROW(CT$24)+1),4))</f>
        <v>1</v>
      </c>
      <c r="CU12" s="203" cm="1">
        <f t="array" aca="1" ref="CU12" ca="1">INDEX(CU$24:CU$263,SMALL(IF(SUBTOTAL(3,OFFSET(CU$24,ROW(CU$24:CU$263)-ROW(CU$24),0)),ROW(CU$24:CU$263)-ROW(CU$24)+1),4))</f>
        <v>1</v>
      </c>
      <c r="CV12" s="203" cm="1">
        <f t="array" aca="1" ref="CV12" ca="1">INDEX(CV$24:CV$263,SMALL(IF(SUBTOTAL(3,OFFSET(CV$24,ROW(CV$24:CV$263)-ROW(CV$24),0)),ROW(CV$24:CV$263)-ROW(CV$24)+1),4))</f>
        <v>1</v>
      </c>
      <c r="CW12" s="203" cm="1">
        <f t="array" aca="1" ref="CW12" ca="1">INDEX(CW$24:CW$263,SMALL(IF(SUBTOTAL(3,OFFSET(CW$24,ROW(CW$24:CW$263)-ROW(CW$24),0)),ROW(CW$24:CW$263)-ROW(CW$24)+1),4))</f>
        <v>1</v>
      </c>
      <c r="CX12" s="203" cm="1">
        <f t="array" aca="1" ref="CX12" ca="1">INDEX(CX$24:CX$263,SMALL(IF(SUBTOTAL(3,OFFSET(CX$24,ROW(CX$24:CX$263)-ROW(CX$24),0)),ROW(CX$24:CX$263)-ROW(CX$24)+1),4))</f>
        <v>1</v>
      </c>
      <c r="CY12" s="203" cm="1">
        <f t="array" aca="1" ref="CY12" ca="1">INDEX(CY$24:CY$263,SMALL(IF(SUBTOTAL(3,OFFSET(CY$24,ROW(CY$24:CY$263)-ROW(CY$24),0)),ROW(CY$24:CY$263)-ROW(CY$24)+1),4))</f>
        <v>1</v>
      </c>
      <c r="CZ12" s="203" cm="1">
        <f t="array" aca="1" ref="CZ12" ca="1">INDEX(CZ$24:CZ$263,SMALL(IF(SUBTOTAL(3,OFFSET(CZ$24,ROW(CZ$24:CZ$263)-ROW(CZ$24),0)),ROW(CZ$24:CZ$263)-ROW(CZ$24)+1),4))</f>
        <v>1</v>
      </c>
      <c r="DA12" s="203" cm="1">
        <f t="array" aca="1" ref="DA12" ca="1">INDEX(DA$24:DA$263,SMALL(IF(SUBTOTAL(3,OFFSET(DA$24,ROW(DA$24:DA$263)-ROW(DA$24),0)),ROW(DA$24:DA$263)-ROW(DA$24)+1),4))</f>
        <v>1</v>
      </c>
      <c r="DB12" s="203" cm="1">
        <f t="array" aca="1" ref="DB12" ca="1">INDEX(DB$24:DB$263,SMALL(IF(SUBTOTAL(3,OFFSET(DB$24,ROW(DB$24:DB$263)-ROW(DB$24),0)),ROW(DB$24:DB$263)-ROW(DB$24)+1),4))</f>
        <v>1</v>
      </c>
      <c r="DC12" s="203" cm="1">
        <f t="array" aca="1" ref="DC12" ca="1">INDEX(DC$24:DC$263,SMALL(IF(SUBTOTAL(3,OFFSET(DC$24,ROW(DC$24:DC$263)-ROW(DC$24),0)),ROW(DC$24:DC$263)-ROW(DC$24)+1),4))</f>
        <v>1</v>
      </c>
      <c r="DD12" s="203" cm="1">
        <f t="array" aca="1" ref="DD12" ca="1">INDEX(DD$24:DD$263,SMALL(IF(SUBTOTAL(3,OFFSET(DD$24,ROW(DD$24:DD$263)-ROW(DD$24),0)),ROW(DD$24:DD$263)-ROW(DD$24)+1),4))</f>
        <v>1</v>
      </c>
      <c r="DE12" s="203" cm="1">
        <f t="array" aca="1" ref="DE12" ca="1">INDEX(DE$24:DE$263,SMALL(IF(SUBTOTAL(3,OFFSET(DE$24,ROW(DE$24:DE$263)-ROW(DE$24),0)),ROW(DE$24:DE$263)-ROW(DE$24)+1),4))</f>
        <v>1</v>
      </c>
      <c r="DF12" s="203" cm="1">
        <f t="array" aca="1" ref="DF12" ca="1">INDEX(DF$24:DF$263,SMALL(IF(SUBTOTAL(3,OFFSET(DF$24,ROW(DF$24:DF$263)-ROW(DF$24),0)),ROW(DF$24:DF$263)-ROW(DF$24)+1),4))</f>
        <v>1</v>
      </c>
    </row>
    <row r="13" spans="1:110" ht="15" thickBot="1">
      <c r="A13" s="37"/>
      <c r="I13" s="168" t="str" cm="1">
        <f t="array" aca="1" ref="I13" ca="1">INDEX(I$24:I$263,SMALL(IF(SUBTOTAL(3,OFFSET(I$24,ROW(I$24:I$263)-ROW(I$24),0)),ROW(I$24:I$263)-ROW(I$24)+1),5))</f>
        <v>Netherlands</v>
      </c>
      <c r="J13" s="168" t="str" cm="1">
        <f t="array" aca="1" ref="J13" ca="1">INDEX(J$24:J$263,SMALL(IF(SUBTOTAL(3,OFFSET(J$24,ROW(J$24:J$263)-ROW(J$24),0)),ROW(J$24:J$263)-ROW(J$24)+1),5))</f>
        <v>Central Case</v>
      </c>
      <c r="K13" s="168" t="str" cm="1">
        <f t="array" aca="1" ref="K13" ca="1">INDEX(K$24:K$263,SMALL(IF(SUBTOTAL(3,OFFSET(K$24,ROW(K$24:K$263)-ROW(K$24),0)),ROW(K$24:K$263)-ROW(K$24)+1),5))</f>
        <v>Base Case</v>
      </c>
      <c r="L13" s="203" cm="1">
        <f t="array" aca="1" ref="L13" ca="1">INDEX(L$24:L$263,SMALL(IF(SUBTOTAL(3,OFFSET(L$24,ROW(L$24:L$263)-ROW(L$24),0)),ROW(L$24:L$263)-ROW(L$24)+1),5))</f>
        <v>0</v>
      </c>
      <c r="M13" s="203" cm="1">
        <f t="array" aca="1" ref="M13" ca="1">INDEX(M$24:M$263,SMALL(IF(SUBTOTAL(3,OFFSET(M$24,ROW(M$24:M$263)-ROW(M$24),0)),ROW(M$24:M$263)-ROW(M$24)+1),5))</f>
        <v>0</v>
      </c>
      <c r="N13" s="203" cm="1">
        <f t="array" aca="1" ref="N13" ca="1">INDEX(N$24:N$263,SMALL(IF(SUBTOTAL(3,OFFSET(N$24,ROW(N$24:N$263)-ROW(N$24),0)),ROW(N$24:N$263)-ROW(N$24)+1),5))</f>
        <v>6.0754030693621598E-2</v>
      </c>
      <c r="O13" s="203" cm="1">
        <f t="array" aca="1" ref="O13" ca="1">INDEX(O$24:O$263,SMALL(IF(SUBTOTAL(3,OFFSET(O$24,ROW(O$24:O$263)-ROW(O$24),0)),ROW(O$24:O$263)-ROW(O$24)+1),5))</f>
        <v>9.4426960823695297E-2</v>
      </c>
      <c r="P13" s="203" cm="1">
        <f t="array" aca="1" ref="P13" ca="1">INDEX(P$24:P$263,SMALL(IF(SUBTOTAL(3,OFFSET(P$24,ROW(P$24:P$263)-ROW(P$24),0)),ROW(P$24:P$263)-ROW(P$24)+1),5))</f>
        <v>0.1</v>
      </c>
      <c r="Q13" s="203" cm="1">
        <f t="array" aca="1" ref="Q13" ca="1">INDEX(Q$24:Q$263,SMALL(IF(SUBTOTAL(3,OFFSET(Q$24,ROW(Q$24:Q$263)-ROW(Q$24),0)),ROW(Q$24:Q$263)-ROW(Q$24)+1),5))</f>
        <v>0.14208944058371659</v>
      </c>
      <c r="R13" s="203" cm="1">
        <f t="array" aca="1" ref="R13" ca="1">INDEX(R$24:R$263,SMALL(IF(SUBTOTAL(3,OFFSET(R$24,ROW(R$24:R$263)-ROW(R$24),0)),ROW(R$24:R$263)-ROW(R$24)+1),5))</f>
        <v>0.1627012927973622</v>
      </c>
      <c r="S13" s="203" cm="1">
        <f t="array" aca="1" ref="S13" ca="1">INDEX(S$24:S$263,SMALL(IF(SUBTOTAL(3,OFFSET(S$24,ROW(S$24:S$263)-ROW(S$24),0)),ROW(S$24:S$263)-ROW(S$24)+1),5))</f>
        <v>0.18494253720126461</v>
      </c>
      <c r="T13" s="203" cm="1">
        <f t="array" aca="1" ref="T13" ca="1">INDEX(T$24:T$263,SMALL(IF(SUBTOTAL(3,OFFSET(T$24,ROW(T$24:T$263)-ROW(T$24),0)),ROW(T$24:T$263)-ROW(T$24)+1),5))</f>
        <v>0.252</v>
      </c>
      <c r="U13" s="203" cm="1">
        <f t="array" aca="1" ref="U13" ca="1">INDEX(U$24:U$263,SMALL(IF(SUBTOTAL(3,OFFSET(U$24,ROW(U$24:U$263)-ROW(U$24),0)),ROW(U$24:U$263)-ROW(U$24)+1),5))</f>
        <v>0.33003267206047648</v>
      </c>
      <c r="V13" s="203" cm="1">
        <f t="array" aca="1" ref="V13" ca="1">INDEX(V$24:V$263,SMALL(IF(SUBTOTAL(3,OFFSET(V$24,ROW(V$24:V$263)-ROW(V$24),0)),ROW(V$24:V$263)-ROW(V$24)+1),5))</f>
        <v>0.38137671253635791</v>
      </c>
      <c r="W13" s="203" cm="1">
        <f t="array" aca="1" ref="W13" ca="1">INDEX(W$24:W$263,SMALL(IF(SUBTOTAL(3,OFFSET(W$24,ROW(W$24:W$263)-ROW(W$24),0)),ROW(W$24:W$263)-ROW(W$24)+1),5))</f>
        <v>0.48863604233744301</v>
      </c>
      <c r="X13" s="203" cm="1">
        <f t="array" aca="1" ref="X13" ca="1">INDEX(X$24:X$263,SMALL(IF(SUBTOTAL(3,OFFSET(X$24,ROW(X$24:X$263)-ROW(X$24),0)),ROW(X$24:X$263)-ROW(X$24)+1),5))</f>
        <v>0.69199999999999995</v>
      </c>
      <c r="Y13" s="203" cm="1">
        <f t="array" aca="1" ref="Y13" ca="1">INDEX(Y$24:Y$263,SMALL(IF(SUBTOTAL(3,OFFSET(Y$24,ROW(Y$24:Y$263)-ROW(Y$24),0)),ROW(Y$24:Y$263)-ROW(Y$24)+1),5))</f>
        <v>0.80395503935397239</v>
      </c>
      <c r="Z13" s="203" cm="1">
        <f t="array" aca="1" ref="Z13" ca="1">INDEX(Z$24:Z$263,SMALL(IF(SUBTOTAL(3,OFFSET(Z$24,ROW(Z$24:Z$263)-ROW(Z$24),0)),ROW(Z$24:Z$263)-ROW(Z$24)+1),5))</f>
        <v>0.84710105935153124</v>
      </c>
      <c r="AA13" s="203" cm="1">
        <f t="array" aca="1" ref="AA13" ca="1">INDEX(AA$24:AA$263,SMALL(IF(SUBTOTAL(3,OFFSET(AA$24,ROW(AA$24:AA$263)-ROW(AA$24),0)),ROW(AA$24:AA$263)-ROW(AA$24)+1),5))</f>
        <v>1</v>
      </c>
      <c r="AB13" s="203" cm="1">
        <f t="array" aca="1" ref="AB13" ca="1">INDEX(AB$24:AB$263,SMALL(IF(SUBTOTAL(3,OFFSET(AB$24,ROW(AB$24:AB$263)-ROW(AB$24),0)),ROW(AB$24:AB$263)-ROW(AB$24)+1),5))</f>
        <v>1</v>
      </c>
      <c r="AC13" s="203" cm="1">
        <f t="array" aca="1" ref="AC13" ca="1">INDEX(AC$24:AC$263,SMALL(IF(SUBTOTAL(3,OFFSET(AC$24,ROW(AC$24:AC$263)-ROW(AC$24),0)),ROW(AC$24:AC$263)-ROW(AC$24)+1),5))</f>
        <v>1</v>
      </c>
      <c r="AD13" s="203" cm="1">
        <f t="array" aca="1" ref="AD13" ca="1">INDEX(AD$24:AD$263,SMALL(IF(SUBTOTAL(3,OFFSET(AD$24,ROW(AD$24:AD$263)-ROW(AD$24),0)),ROW(AD$24:AD$263)-ROW(AD$24)+1),5))</f>
        <v>1</v>
      </c>
      <c r="AE13" s="203" cm="1">
        <f t="array" aca="1" ref="AE13" ca="1">INDEX(AE$24:AE$263,SMALL(IF(SUBTOTAL(3,OFFSET(AE$24,ROW(AE$24:AE$263)-ROW(AE$24),0)),ROW(AE$24:AE$263)-ROW(AE$24)+1),5))</f>
        <v>1</v>
      </c>
      <c r="AF13" s="203" cm="1">
        <f t="array" aca="1" ref="AF13" ca="1">INDEX(AF$24:AF$263,SMALL(IF(SUBTOTAL(3,OFFSET(AF$24,ROW(AF$24:AF$263)-ROW(AF$24),0)),ROW(AF$24:AF$263)-ROW(AF$24)+1),5))</f>
        <v>1</v>
      </c>
      <c r="AG13" s="203" cm="1">
        <f t="array" aca="1" ref="AG13" ca="1">INDEX(AG$24:AG$263,SMALL(IF(SUBTOTAL(3,OFFSET(AG$24,ROW(AG$24:AG$263)-ROW(AG$24),0)),ROW(AG$24:AG$263)-ROW(AG$24)+1),5))</f>
        <v>1</v>
      </c>
      <c r="AH13" s="203" cm="1">
        <f t="array" aca="1" ref="AH13" ca="1">INDEX(AH$24:AH$263,SMALL(IF(SUBTOTAL(3,OFFSET(AH$24,ROW(AH$24:AH$263)-ROW(AH$24),0)),ROW(AH$24:AH$263)-ROW(AH$24)+1),5))</f>
        <v>1</v>
      </c>
      <c r="AI13" s="203" cm="1">
        <f t="array" aca="1" ref="AI13" ca="1">INDEX(AI$24:AI$263,SMALL(IF(SUBTOTAL(3,OFFSET(AI$24,ROW(AI$24:AI$263)-ROW(AI$24),0)),ROW(AI$24:AI$263)-ROW(AI$24)+1),5))</f>
        <v>1</v>
      </c>
      <c r="AJ13" s="203" cm="1">
        <f t="array" aca="1" ref="AJ13" ca="1">INDEX(AJ$24:AJ$263,SMALL(IF(SUBTOTAL(3,OFFSET(AJ$24,ROW(AJ$24:AJ$263)-ROW(AJ$24),0)),ROW(AJ$24:AJ$263)-ROW(AJ$24)+1),5))</f>
        <v>1</v>
      </c>
      <c r="AK13" s="203" cm="1">
        <f t="array" aca="1" ref="AK13" ca="1">INDEX(AK$24:AK$263,SMALL(IF(SUBTOTAL(3,OFFSET(AK$24,ROW(AK$24:AK$263)-ROW(AK$24),0)),ROW(AK$24:AK$263)-ROW(AK$24)+1),5))</f>
        <v>1</v>
      </c>
      <c r="AL13" s="203" cm="1">
        <f t="array" aca="1" ref="AL13" ca="1">INDEX(AL$24:AL$263,SMALL(IF(SUBTOTAL(3,OFFSET(AL$24,ROW(AL$24:AL$263)-ROW(AL$24),0)),ROW(AL$24:AL$263)-ROW(AL$24)+1),5))</f>
        <v>1</v>
      </c>
      <c r="AM13" s="203" cm="1">
        <f t="array" aca="1" ref="AM13" ca="1">INDEX(AM$24:AM$263,SMALL(IF(SUBTOTAL(3,OFFSET(AM$24,ROW(AM$24:AM$263)-ROW(AM$24),0)),ROW(AM$24:AM$263)-ROW(AM$24)+1),5))</f>
        <v>1</v>
      </c>
      <c r="AN13" s="203" cm="1">
        <f t="array" aca="1" ref="AN13" ca="1">INDEX(AN$24:AN$263,SMALL(IF(SUBTOTAL(3,OFFSET(AN$24,ROW(AN$24:AN$263)-ROW(AN$24),0)),ROW(AN$24:AN$263)-ROW(AN$24)+1),5))</f>
        <v>1</v>
      </c>
      <c r="AO13" s="203" cm="1">
        <f t="array" aca="1" ref="AO13" ca="1">INDEX(AO$24:AO$263,SMALL(IF(SUBTOTAL(3,OFFSET(AO$24,ROW(AO$24:AO$263)-ROW(AO$24),0)),ROW(AO$24:AO$263)-ROW(AO$24)+1),5))</f>
        <v>1</v>
      </c>
      <c r="AP13" s="203" cm="1">
        <f t="array" aca="1" ref="AP13" ca="1">INDEX(AP$24:AP$263,SMALL(IF(SUBTOTAL(3,OFFSET(AP$24,ROW(AP$24:AP$263)-ROW(AP$24),0)),ROW(AP$24:AP$263)-ROW(AP$24)+1),5))</f>
        <v>1</v>
      </c>
      <c r="AQ13" s="203" cm="1">
        <f t="array" aca="1" ref="AQ13" ca="1">INDEX(AQ$24:AQ$263,SMALL(IF(SUBTOTAL(3,OFFSET(AQ$24,ROW(AQ$24:AQ$263)-ROW(AQ$24),0)),ROW(AQ$24:AQ$263)-ROW(AQ$24)+1),5))</f>
        <v>1</v>
      </c>
      <c r="AR13" s="203" cm="1">
        <f t="array" aca="1" ref="AR13" ca="1">INDEX(AR$24:AR$263,SMALL(IF(SUBTOTAL(3,OFFSET(AR$24,ROW(AR$24:AR$263)-ROW(AR$24),0)),ROW(AR$24:AR$263)-ROW(AR$24)+1),5))</f>
        <v>1</v>
      </c>
      <c r="AS13" s="203" cm="1">
        <f t="array" aca="1" ref="AS13" ca="1">INDEX(AS$24:AS$263,SMALL(IF(SUBTOTAL(3,OFFSET(AS$24,ROW(AS$24:AS$263)-ROW(AS$24),0)),ROW(AS$24:AS$263)-ROW(AS$24)+1),5))</f>
        <v>1</v>
      </c>
      <c r="AT13" s="203" cm="1">
        <f t="array" aca="1" ref="AT13" ca="1">INDEX(AT$24:AT$263,SMALL(IF(SUBTOTAL(3,OFFSET(AT$24,ROW(AT$24:AT$263)-ROW(AT$24),0)),ROW(AT$24:AT$263)-ROW(AT$24)+1),5))</f>
        <v>1</v>
      </c>
      <c r="AU13" s="203" cm="1">
        <f t="array" aca="1" ref="AU13" ca="1">INDEX(AU$24:AU$263,SMALL(IF(SUBTOTAL(3,OFFSET(AU$24,ROW(AU$24:AU$263)-ROW(AU$24),0)),ROW(AU$24:AU$263)-ROW(AU$24)+1),5))</f>
        <v>1</v>
      </c>
      <c r="AV13" s="203" cm="1">
        <f t="array" aca="1" ref="AV13" ca="1">INDEX(AV$24:AV$263,SMALL(IF(SUBTOTAL(3,OFFSET(AV$24,ROW(AV$24:AV$263)-ROW(AV$24),0)),ROW(AV$24:AV$263)-ROW(AV$24)+1),5))</f>
        <v>1</v>
      </c>
      <c r="AW13" s="203" cm="1">
        <f t="array" aca="1" ref="AW13" ca="1">INDEX(AW$24:AW$263,SMALL(IF(SUBTOTAL(3,OFFSET(AW$24,ROW(AW$24:AW$263)-ROW(AW$24),0)),ROW(AW$24:AW$263)-ROW(AW$24)+1),5))</f>
        <v>1</v>
      </c>
      <c r="AX13" s="203" cm="1">
        <f t="array" aca="1" ref="AX13" ca="1">INDEX(AX$24:AX$263,SMALL(IF(SUBTOTAL(3,OFFSET(AX$24,ROW(AX$24:AX$263)-ROW(AX$24),0)),ROW(AX$24:AX$263)-ROW(AX$24)+1),5))</f>
        <v>1</v>
      </c>
      <c r="AY13" s="203" cm="1">
        <f t="array" aca="1" ref="AY13" ca="1">INDEX(AY$24:AY$263,SMALL(IF(SUBTOTAL(3,OFFSET(AY$24,ROW(AY$24:AY$263)-ROW(AY$24),0)),ROW(AY$24:AY$263)-ROW(AY$24)+1),5))</f>
        <v>1</v>
      </c>
      <c r="AZ13" s="203" cm="1">
        <f t="array" aca="1" ref="AZ13" ca="1">INDEX(AZ$24:AZ$263,SMALL(IF(SUBTOTAL(3,OFFSET(AZ$24,ROW(AZ$24:AZ$263)-ROW(AZ$24),0)),ROW(AZ$24:AZ$263)-ROW(AZ$24)+1),5))</f>
        <v>1</v>
      </c>
      <c r="BA13" s="203" cm="1">
        <f t="array" aca="1" ref="BA13" ca="1">INDEX(BA$24:BA$263,SMALL(IF(SUBTOTAL(3,OFFSET(BA$24,ROW(BA$24:BA$263)-ROW(BA$24),0)),ROW(BA$24:BA$263)-ROW(BA$24)+1),5))</f>
        <v>1</v>
      </c>
      <c r="BB13" s="203" cm="1">
        <f t="array" aca="1" ref="BB13" ca="1">INDEX(BB$24:BB$263,SMALL(IF(SUBTOTAL(3,OFFSET(BB$24,ROW(BB$24:BB$263)-ROW(BB$24),0)),ROW(BB$24:BB$263)-ROW(BB$24)+1),5))</f>
        <v>1</v>
      </c>
      <c r="BC13" s="203" cm="1">
        <f t="array" aca="1" ref="BC13" ca="1">INDEX(BC$24:BC$263,SMALL(IF(SUBTOTAL(3,OFFSET(BC$24,ROW(BC$24:BC$263)-ROW(BC$24),0)),ROW(BC$24:BC$263)-ROW(BC$24)+1),5))</f>
        <v>1</v>
      </c>
      <c r="BD13" s="203" cm="1">
        <f t="array" aca="1" ref="BD13" ca="1">INDEX(BD$24:BD$263,SMALL(IF(SUBTOTAL(3,OFFSET(BD$24,ROW(BD$24:BD$263)-ROW(BD$24),0)),ROW(BD$24:BD$263)-ROW(BD$24)+1),5))</f>
        <v>1</v>
      </c>
      <c r="BE13" s="203" cm="1">
        <f t="array" aca="1" ref="BE13" ca="1">INDEX(BE$24:BE$263,SMALL(IF(SUBTOTAL(3,OFFSET(BE$24,ROW(BE$24:BE$263)-ROW(BE$24),0)),ROW(BE$24:BE$263)-ROW(BE$24)+1),5))</f>
        <v>1</v>
      </c>
      <c r="BF13" s="203" cm="1">
        <f t="array" aca="1" ref="BF13" ca="1">INDEX(BF$24:BF$263,SMALL(IF(SUBTOTAL(3,OFFSET(BF$24,ROW(BF$24:BF$263)-ROW(BF$24),0)),ROW(BF$24:BF$263)-ROW(BF$24)+1),5))</f>
        <v>1</v>
      </c>
      <c r="BG13" s="203" cm="1">
        <f t="array" aca="1" ref="BG13" ca="1">INDEX(BG$24:BG$263,SMALL(IF(SUBTOTAL(3,OFFSET(BG$24,ROW(BG$24:BG$263)-ROW(BG$24),0)),ROW(BG$24:BG$263)-ROW(BG$24)+1),5))</f>
        <v>1</v>
      </c>
      <c r="BH13" s="203" cm="1">
        <f t="array" aca="1" ref="BH13" ca="1">INDEX(BH$24:BH$263,SMALL(IF(SUBTOTAL(3,OFFSET(BH$24,ROW(BH$24:BH$263)-ROW(BH$24),0)),ROW(BH$24:BH$263)-ROW(BH$24)+1),5))</f>
        <v>1</v>
      </c>
      <c r="BI13" s="203" cm="1">
        <f t="array" aca="1" ref="BI13" ca="1">INDEX(BI$24:BI$263,SMALL(IF(SUBTOTAL(3,OFFSET(BI$24,ROW(BI$24:BI$263)-ROW(BI$24),0)),ROW(BI$24:BI$263)-ROW(BI$24)+1),5))</f>
        <v>1</v>
      </c>
      <c r="BJ13" s="203" cm="1">
        <f t="array" aca="1" ref="BJ13" ca="1">INDEX(BJ$24:BJ$263,SMALL(IF(SUBTOTAL(3,OFFSET(BJ$24,ROW(BJ$24:BJ$263)-ROW(BJ$24),0)),ROW(BJ$24:BJ$263)-ROW(BJ$24)+1),5))</f>
        <v>1</v>
      </c>
      <c r="BK13" s="203" cm="1">
        <f t="array" aca="1" ref="BK13" ca="1">INDEX(BK$24:BK$263,SMALL(IF(SUBTOTAL(3,OFFSET(BK$24,ROW(BK$24:BK$263)-ROW(BK$24),0)),ROW(BK$24:BK$263)-ROW(BK$24)+1),5))</f>
        <v>1</v>
      </c>
      <c r="BL13" s="203" cm="1">
        <f t="array" aca="1" ref="BL13" ca="1">INDEX(BL$24:BL$263,SMALL(IF(SUBTOTAL(3,OFFSET(BL$24,ROW(BL$24:BL$263)-ROW(BL$24),0)),ROW(BL$24:BL$263)-ROW(BL$24)+1),5))</f>
        <v>1</v>
      </c>
      <c r="BM13" s="203" cm="1">
        <f t="array" aca="1" ref="BM13" ca="1">INDEX(BM$24:BM$263,SMALL(IF(SUBTOTAL(3,OFFSET(BM$24,ROW(BM$24:BM$263)-ROW(BM$24),0)),ROW(BM$24:BM$263)-ROW(BM$24)+1),5))</f>
        <v>1</v>
      </c>
      <c r="BN13" s="203" cm="1">
        <f t="array" aca="1" ref="BN13" ca="1">INDEX(BN$24:BN$263,SMALL(IF(SUBTOTAL(3,OFFSET(BN$24,ROW(BN$24:BN$263)-ROW(BN$24),0)),ROW(BN$24:BN$263)-ROW(BN$24)+1),5))</f>
        <v>1</v>
      </c>
      <c r="BO13" s="203" cm="1">
        <f t="array" aca="1" ref="BO13" ca="1">INDEX(BO$24:BO$263,SMALL(IF(SUBTOTAL(3,OFFSET(BO$24,ROW(BO$24:BO$263)-ROW(BO$24),0)),ROW(BO$24:BO$263)-ROW(BO$24)+1),5))</f>
        <v>1</v>
      </c>
      <c r="BP13" s="203" cm="1">
        <f t="array" aca="1" ref="BP13" ca="1">INDEX(BP$24:BP$263,SMALL(IF(SUBTOTAL(3,OFFSET(BP$24,ROW(BP$24:BP$263)-ROW(BP$24),0)),ROW(BP$24:BP$263)-ROW(BP$24)+1),5))</f>
        <v>1</v>
      </c>
      <c r="BQ13" s="203" cm="1">
        <f t="array" aca="1" ref="BQ13" ca="1">INDEX(BQ$24:BQ$263,SMALL(IF(SUBTOTAL(3,OFFSET(BQ$24,ROW(BQ$24:BQ$263)-ROW(BQ$24),0)),ROW(BQ$24:BQ$263)-ROW(BQ$24)+1),5))</f>
        <v>1</v>
      </c>
      <c r="BR13" s="203" cm="1">
        <f t="array" aca="1" ref="BR13" ca="1">INDEX(BR$24:BR$263,SMALL(IF(SUBTOTAL(3,OFFSET(BR$24,ROW(BR$24:BR$263)-ROW(BR$24),0)),ROW(BR$24:BR$263)-ROW(BR$24)+1),5))</f>
        <v>1</v>
      </c>
      <c r="BS13" s="203" cm="1">
        <f t="array" aca="1" ref="BS13" ca="1">INDEX(BS$24:BS$263,SMALL(IF(SUBTOTAL(3,OFFSET(BS$24,ROW(BS$24:BS$263)-ROW(BS$24),0)),ROW(BS$24:BS$263)-ROW(BS$24)+1),5))</f>
        <v>1</v>
      </c>
      <c r="BT13" s="203" cm="1">
        <f t="array" aca="1" ref="BT13" ca="1">INDEX(BT$24:BT$263,SMALL(IF(SUBTOTAL(3,OFFSET(BT$24,ROW(BT$24:BT$263)-ROW(BT$24),0)),ROW(BT$24:BT$263)-ROW(BT$24)+1),5))</f>
        <v>1</v>
      </c>
      <c r="BU13" s="203" cm="1">
        <f t="array" aca="1" ref="BU13" ca="1">INDEX(BU$24:BU$263,SMALL(IF(SUBTOTAL(3,OFFSET(BU$24,ROW(BU$24:BU$263)-ROW(BU$24),0)),ROW(BU$24:BU$263)-ROW(BU$24)+1),5))</f>
        <v>1</v>
      </c>
      <c r="BV13" s="203" cm="1">
        <f t="array" aca="1" ref="BV13" ca="1">INDEX(BV$24:BV$263,SMALL(IF(SUBTOTAL(3,OFFSET(BV$24,ROW(BV$24:BV$263)-ROW(BV$24),0)),ROW(BV$24:BV$263)-ROW(BV$24)+1),5))</f>
        <v>1</v>
      </c>
      <c r="BW13" s="203" cm="1">
        <f t="array" aca="1" ref="BW13" ca="1">INDEX(BW$24:BW$263,SMALL(IF(SUBTOTAL(3,OFFSET(BW$24,ROW(BW$24:BW$263)-ROW(BW$24),0)),ROW(BW$24:BW$263)-ROW(BW$24)+1),5))</f>
        <v>1</v>
      </c>
      <c r="BX13" s="203" cm="1">
        <f t="array" aca="1" ref="BX13" ca="1">INDEX(BX$24:BX$263,SMALL(IF(SUBTOTAL(3,OFFSET(BX$24,ROW(BX$24:BX$263)-ROW(BX$24),0)),ROW(BX$24:BX$263)-ROW(BX$24)+1),5))</f>
        <v>1</v>
      </c>
      <c r="BY13" s="203" cm="1">
        <f t="array" aca="1" ref="BY13" ca="1">INDEX(BY$24:BY$263,SMALL(IF(SUBTOTAL(3,OFFSET(BY$24,ROW(BY$24:BY$263)-ROW(BY$24),0)),ROW(BY$24:BY$263)-ROW(BY$24)+1),5))</f>
        <v>1</v>
      </c>
      <c r="BZ13" s="203" cm="1">
        <f t="array" aca="1" ref="BZ13" ca="1">INDEX(BZ$24:BZ$263,SMALL(IF(SUBTOTAL(3,OFFSET(BZ$24,ROW(BZ$24:BZ$263)-ROW(BZ$24),0)),ROW(BZ$24:BZ$263)-ROW(BZ$24)+1),5))</f>
        <v>1</v>
      </c>
      <c r="CA13" s="203" cm="1">
        <f t="array" aca="1" ref="CA13" ca="1">INDEX(CA$24:CA$263,SMALL(IF(SUBTOTAL(3,OFFSET(CA$24,ROW(CA$24:CA$263)-ROW(CA$24),0)),ROW(CA$24:CA$263)-ROW(CA$24)+1),5))</f>
        <v>1</v>
      </c>
      <c r="CB13" s="203" cm="1">
        <f t="array" aca="1" ref="CB13" ca="1">INDEX(CB$24:CB$263,SMALL(IF(SUBTOTAL(3,OFFSET(CB$24,ROW(CB$24:CB$263)-ROW(CB$24),0)),ROW(CB$24:CB$263)-ROW(CB$24)+1),5))</f>
        <v>1</v>
      </c>
      <c r="CC13" s="203" cm="1">
        <f t="array" aca="1" ref="CC13" ca="1">INDEX(CC$24:CC$263,SMALL(IF(SUBTOTAL(3,OFFSET(CC$24,ROW(CC$24:CC$263)-ROW(CC$24),0)),ROW(CC$24:CC$263)-ROW(CC$24)+1),5))</f>
        <v>1</v>
      </c>
      <c r="CD13" s="203" cm="1">
        <f t="array" aca="1" ref="CD13" ca="1">INDEX(CD$24:CD$263,SMALL(IF(SUBTOTAL(3,OFFSET(CD$24,ROW(CD$24:CD$263)-ROW(CD$24),0)),ROW(CD$24:CD$263)-ROW(CD$24)+1),5))</f>
        <v>1</v>
      </c>
      <c r="CE13" s="203" cm="1">
        <f t="array" aca="1" ref="CE13" ca="1">INDEX(CE$24:CE$263,SMALL(IF(SUBTOTAL(3,OFFSET(CE$24,ROW(CE$24:CE$263)-ROW(CE$24),0)),ROW(CE$24:CE$263)-ROW(CE$24)+1),5))</f>
        <v>1</v>
      </c>
      <c r="CF13" s="203" cm="1">
        <f t="array" aca="1" ref="CF13" ca="1">INDEX(CF$24:CF$263,SMALL(IF(SUBTOTAL(3,OFFSET(CF$24,ROW(CF$24:CF$263)-ROW(CF$24),0)),ROW(CF$24:CF$263)-ROW(CF$24)+1),5))</f>
        <v>1</v>
      </c>
      <c r="CG13" s="203" cm="1">
        <f t="array" aca="1" ref="CG13" ca="1">INDEX(CG$24:CG$263,SMALL(IF(SUBTOTAL(3,OFFSET(CG$24,ROW(CG$24:CG$263)-ROW(CG$24),0)),ROW(CG$24:CG$263)-ROW(CG$24)+1),5))</f>
        <v>1</v>
      </c>
      <c r="CH13" s="203" cm="1">
        <f t="array" aca="1" ref="CH13" ca="1">INDEX(CH$24:CH$263,SMALL(IF(SUBTOTAL(3,OFFSET(CH$24,ROW(CH$24:CH$263)-ROW(CH$24),0)),ROW(CH$24:CH$263)-ROW(CH$24)+1),5))</f>
        <v>1</v>
      </c>
      <c r="CI13" s="203" cm="1">
        <f t="array" aca="1" ref="CI13" ca="1">INDEX(CI$24:CI$263,SMALL(IF(SUBTOTAL(3,OFFSET(CI$24,ROW(CI$24:CI$263)-ROW(CI$24),0)),ROW(CI$24:CI$263)-ROW(CI$24)+1),5))</f>
        <v>1</v>
      </c>
      <c r="CJ13" s="203" cm="1">
        <f t="array" aca="1" ref="CJ13" ca="1">INDEX(CJ$24:CJ$263,SMALL(IF(SUBTOTAL(3,OFFSET(CJ$24,ROW(CJ$24:CJ$263)-ROW(CJ$24),0)),ROW(CJ$24:CJ$263)-ROW(CJ$24)+1),5))</f>
        <v>1</v>
      </c>
      <c r="CK13" s="203" cm="1">
        <f t="array" aca="1" ref="CK13" ca="1">INDEX(CK$24:CK$263,SMALL(IF(SUBTOTAL(3,OFFSET(CK$24,ROW(CK$24:CK$263)-ROW(CK$24),0)),ROW(CK$24:CK$263)-ROW(CK$24)+1),5))</f>
        <v>1</v>
      </c>
      <c r="CL13" s="203" cm="1">
        <f t="array" aca="1" ref="CL13" ca="1">INDEX(CL$24:CL$263,SMALL(IF(SUBTOTAL(3,OFFSET(CL$24,ROW(CL$24:CL$263)-ROW(CL$24),0)),ROW(CL$24:CL$263)-ROW(CL$24)+1),5))</f>
        <v>1</v>
      </c>
      <c r="CM13" s="203" cm="1">
        <f t="array" aca="1" ref="CM13" ca="1">INDEX(CM$24:CM$263,SMALL(IF(SUBTOTAL(3,OFFSET(CM$24,ROW(CM$24:CM$263)-ROW(CM$24),0)),ROW(CM$24:CM$263)-ROW(CM$24)+1),5))</f>
        <v>1</v>
      </c>
      <c r="CN13" s="203" cm="1">
        <f t="array" aca="1" ref="CN13" ca="1">INDEX(CN$24:CN$263,SMALL(IF(SUBTOTAL(3,OFFSET(CN$24,ROW(CN$24:CN$263)-ROW(CN$24),0)),ROW(CN$24:CN$263)-ROW(CN$24)+1),5))</f>
        <v>1</v>
      </c>
      <c r="CO13" s="203" cm="1">
        <f t="array" aca="1" ref="CO13" ca="1">INDEX(CO$24:CO$263,SMALL(IF(SUBTOTAL(3,OFFSET(CO$24,ROW(CO$24:CO$263)-ROW(CO$24),0)),ROW(CO$24:CO$263)-ROW(CO$24)+1),5))</f>
        <v>1</v>
      </c>
      <c r="CP13" s="203" cm="1">
        <f t="array" aca="1" ref="CP13" ca="1">INDEX(CP$24:CP$263,SMALL(IF(SUBTOTAL(3,OFFSET(CP$24,ROW(CP$24:CP$263)-ROW(CP$24),0)),ROW(CP$24:CP$263)-ROW(CP$24)+1),5))</f>
        <v>1</v>
      </c>
      <c r="CQ13" s="203" cm="1">
        <f t="array" aca="1" ref="CQ13" ca="1">INDEX(CQ$24:CQ$263,SMALL(IF(SUBTOTAL(3,OFFSET(CQ$24,ROW(CQ$24:CQ$263)-ROW(CQ$24),0)),ROW(CQ$24:CQ$263)-ROW(CQ$24)+1),5))</f>
        <v>1</v>
      </c>
      <c r="CR13" s="203" cm="1">
        <f t="array" aca="1" ref="CR13" ca="1">INDEX(CR$24:CR$263,SMALL(IF(SUBTOTAL(3,OFFSET(CR$24,ROW(CR$24:CR$263)-ROW(CR$24),0)),ROW(CR$24:CR$263)-ROW(CR$24)+1),5))</f>
        <v>1</v>
      </c>
      <c r="CS13" s="203" cm="1">
        <f t="array" aca="1" ref="CS13" ca="1">INDEX(CS$24:CS$263,SMALL(IF(SUBTOTAL(3,OFFSET(CS$24,ROW(CS$24:CS$263)-ROW(CS$24),0)),ROW(CS$24:CS$263)-ROW(CS$24)+1),5))</f>
        <v>1</v>
      </c>
      <c r="CT13" s="203" cm="1">
        <f t="array" aca="1" ref="CT13" ca="1">INDEX(CT$24:CT$263,SMALL(IF(SUBTOTAL(3,OFFSET(CT$24,ROW(CT$24:CT$263)-ROW(CT$24),0)),ROW(CT$24:CT$263)-ROW(CT$24)+1),5))</f>
        <v>1</v>
      </c>
      <c r="CU13" s="203" cm="1">
        <f t="array" aca="1" ref="CU13" ca="1">INDEX(CU$24:CU$263,SMALL(IF(SUBTOTAL(3,OFFSET(CU$24,ROW(CU$24:CU$263)-ROW(CU$24),0)),ROW(CU$24:CU$263)-ROW(CU$24)+1),5))</f>
        <v>1</v>
      </c>
      <c r="CV13" s="203" cm="1">
        <f t="array" aca="1" ref="CV13" ca="1">INDEX(CV$24:CV$263,SMALL(IF(SUBTOTAL(3,OFFSET(CV$24,ROW(CV$24:CV$263)-ROW(CV$24),0)),ROW(CV$24:CV$263)-ROW(CV$24)+1),5))</f>
        <v>1</v>
      </c>
      <c r="CW13" s="203" cm="1">
        <f t="array" aca="1" ref="CW13" ca="1">INDEX(CW$24:CW$263,SMALL(IF(SUBTOTAL(3,OFFSET(CW$24,ROW(CW$24:CW$263)-ROW(CW$24),0)),ROW(CW$24:CW$263)-ROW(CW$24)+1),5))</f>
        <v>1</v>
      </c>
      <c r="CX13" s="203" cm="1">
        <f t="array" aca="1" ref="CX13" ca="1">INDEX(CX$24:CX$263,SMALL(IF(SUBTOTAL(3,OFFSET(CX$24,ROW(CX$24:CX$263)-ROW(CX$24),0)),ROW(CX$24:CX$263)-ROW(CX$24)+1),5))</f>
        <v>1</v>
      </c>
      <c r="CY13" s="203" cm="1">
        <f t="array" aca="1" ref="CY13" ca="1">INDEX(CY$24:CY$263,SMALL(IF(SUBTOTAL(3,OFFSET(CY$24,ROW(CY$24:CY$263)-ROW(CY$24),0)),ROW(CY$24:CY$263)-ROW(CY$24)+1),5))</f>
        <v>1</v>
      </c>
      <c r="CZ13" s="203" cm="1">
        <f t="array" aca="1" ref="CZ13" ca="1">INDEX(CZ$24:CZ$263,SMALL(IF(SUBTOTAL(3,OFFSET(CZ$24,ROW(CZ$24:CZ$263)-ROW(CZ$24),0)),ROW(CZ$24:CZ$263)-ROW(CZ$24)+1),5))</f>
        <v>1</v>
      </c>
      <c r="DA13" s="203" cm="1">
        <f t="array" aca="1" ref="DA13" ca="1">INDEX(DA$24:DA$263,SMALL(IF(SUBTOTAL(3,OFFSET(DA$24,ROW(DA$24:DA$263)-ROW(DA$24),0)),ROW(DA$24:DA$263)-ROW(DA$24)+1),5))</f>
        <v>1</v>
      </c>
      <c r="DB13" s="203" cm="1">
        <f t="array" aca="1" ref="DB13" ca="1">INDEX(DB$24:DB$263,SMALL(IF(SUBTOTAL(3,OFFSET(DB$24,ROW(DB$24:DB$263)-ROW(DB$24),0)),ROW(DB$24:DB$263)-ROW(DB$24)+1),5))</f>
        <v>1</v>
      </c>
      <c r="DC13" s="203" cm="1">
        <f t="array" aca="1" ref="DC13" ca="1">INDEX(DC$24:DC$263,SMALL(IF(SUBTOTAL(3,OFFSET(DC$24,ROW(DC$24:DC$263)-ROW(DC$24),0)),ROW(DC$24:DC$263)-ROW(DC$24)+1),5))</f>
        <v>1</v>
      </c>
      <c r="DD13" s="203" cm="1">
        <f t="array" aca="1" ref="DD13" ca="1">INDEX(DD$24:DD$263,SMALL(IF(SUBTOTAL(3,OFFSET(DD$24,ROW(DD$24:DD$263)-ROW(DD$24),0)),ROW(DD$24:DD$263)-ROW(DD$24)+1),5))</f>
        <v>1</v>
      </c>
      <c r="DE13" s="203" cm="1">
        <f t="array" aca="1" ref="DE13" ca="1">INDEX(DE$24:DE$263,SMALL(IF(SUBTOTAL(3,OFFSET(DE$24,ROW(DE$24:DE$263)-ROW(DE$24),0)),ROW(DE$24:DE$263)-ROW(DE$24)+1),5))</f>
        <v>1</v>
      </c>
      <c r="DF13" s="203" cm="1">
        <f t="array" aca="1" ref="DF13" ca="1">INDEX(DF$24:DF$263,SMALL(IF(SUBTOTAL(3,OFFSET(DF$24,ROW(DF$24:DF$263)-ROW(DF$24),0)),ROW(DF$24:DF$263)-ROW(DF$24)+1),5))</f>
        <v>1</v>
      </c>
    </row>
    <row r="14" spans="1:110" ht="15" thickBot="1">
      <c r="A14" s="37"/>
      <c r="I14" s="168" t="str" cm="1">
        <f t="array" aca="1" ref="I14" ca="1">INDEX(I$24:I$263,SMALL(IF(SUBTOTAL(3,OFFSET(I$24,ROW(I$24:I$263)-ROW(I$24),0)),ROW(I$24:I$263)-ROW(I$24)+1),6))</f>
        <v>Norway</v>
      </c>
      <c r="J14" s="168" t="str" cm="1">
        <f t="array" aca="1" ref="J14" ca="1">INDEX(J$24:J$263,SMALL(IF(SUBTOTAL(3,OFFSET(J$24,ROW(J$24:J$263)-ROW(J$24),0)),ROW(J$24:J$263)-ROW(J$24)+1),6))</f>
        <v>Central Case</v>
      </c>
      <c r="K14" s="168" t="str" cm="1">
        <f t="array" aca="1" ref="K14" ca="1">INDEX(K$24:K$263,SMALL(IF(SUBTOTAL(3,OFFSET(K$24,ROW(K$24:K$263)-ROW(K$24),0)),ROW(K$24:K$263)-ROW(K$24)+1),6))</f>
        <v>Base Case</v>
      </c>
      <c r="L14" s="203" cm="1">
        <f t="array" aca="1" ref="L14" ca="1">INDEX(L$24:L$263,SMALL(IF(SUBTOTAL(3,OFFSET(L$24,ROW(L$24:L$263)-ROW(L$24),0)),ROW(L$24:L$263)-ROW(L$24)+1),6))</f>
        <v>0</v>
      </c>
      <c r="M14" s="203" cm="1">
        <f t="array" aca="1" ref="M14" ca="1">INDEX(M$24:M$263,SMALL(IF(SUBTOTAL(3,OFFSET(M$24,ROW(M$24:M$263)-ROW(M$24),0)),ROW(M$24:M$263)-ROW(M$24)+1),6))</f>
        <v>0</v>
      </c>
      <c r="N14" s="203" cm="1">
        <f t="array" aca="1" ref="N14" ca="1">INDEX(N$24:N$263,SMALL(IF(SUBTOTAL(3,OFFSET(N$24,ROW(N$24:N$263)-ROW(N$24),0)),ROW(N$24:N$263)-ROW(N$24)+1),6))</f>
        <v>0</v>
      </c>
      <c r="O14" s="203" cm="1">
        <f t="array" aca="1" ref="O14" ca="1">INDEX(O$24:O$263,SMALL(IF(SUBTOTAL(3,OFFSET(O$24,ROW(O$24:O$263)-ROW(O$24),0)),ROW(O$24:O$263)-ROW(O$24)+1),6))</f>
        <v>0.81999999999999984</v>
      </c>
      <c r="P14" s="203" cm="1">
        <f t="array" aca="1" ref="P14" ca="1">INDEX(P$24:P$263,SMALL(IF(SUBTOTAL(3,OFFSET(P$24,ROW(P$24:P$263)-ROW(P$24),0)),ROW(P$24:P$263)-ROW(P$24)+1),6))</f>
        <v>1</v>
      </c>
      <c r="Q14" s="203" cm="1">
        <f t="array" aca="1" ref="Q14" ca="1">INDEX(Q$24:Q$263,SMALL(IF(SUBTOTAL(3,OFFSET(Q$24,ROW(Q$24:Q$263)-ROW(Q$24),0)),ROW(Q$24:Q$263)-ROW(Q$24)+1),6))</f>
        <v>1</v>
      </c>
      <c r="R14" s="203" cm="1">
        <f t="array" aca="1" ref="R14" ca="1">INDEX(R$24:R$263,SMALL(IF(SUBTOTAL(3,OFFSET(R$24,ROW(R$24:R$263)-ROW(R$24),0)),ROW(R$24:R$263)-ROW(R$24)+1),6))</f>
        <v>1</v>
      </c>
      <c r="S14" s="203" cm="1">
        <f t="array" aca="1" ref="S14" ca="1">INDEX(S$24:S$263,SMALL(IF(SUBTOTAL(3,OFFSET(S$24,ROW(S$24:S$263)-ROW(S$24),0)),ROW(S$24:S$263)-ROW(S$24)+1),6))</f>
        <v>1</v>
      </c>
      <c r="T14" s="203" cm="1">
        <f t="array" aca="1" ref="T14" ca="1">INDEX(T$24:T$263,SMALL(IF(SUBTOTAL(3,OFFSET(T$24,ROW(T$24:T$263)-ROW(T$24),0)),ROW(T$24:T$263)-ROW(T$24)+1),6))</f>
        <v>1</v>
      </c>
      <c r="U14" s="203" cm="1">
        <f t="array" aca="1" ref="U14" ca="1">INDEX(U$24:U$263,SMALL(IF(SUBTOTAL(3,OFFSET(U$24,ROW(U$24:U$263)-ROW(U$24),0)),ROW(U$24:U$263)-ROW(U$24)+1),6))</f>
        <v>1</v>
      </c>
      <c r="V14" s="203" cm="1">
        <f t="array" aca="1" ref="V14" ca="1">INDEX(V$24:V$263,SMALL(IF(SUBTOTAL(3,OFFSET(V$24,ROW(V$24:V$263)-ROW(V$24),0)),ROW(V$24:V$263)-ROW(V$24)+1),6))</f>
        <v>1</v>
      </c>
      <c r="W14" s="203" cm="1">
        <f t="array" aca="1" ref="W14" ca="1">INDEX(W$24:W$263,SMALL(IF(SUBTOTAL(3,OFFSET(W$24,ROW(W$24:W$263)-ROW(W$24),0)),ROW(W$24:W$263)-ROW(W$24)+1),6))</f>
        <v>1</v>
      </c>
      <c r="X14" s="203" cm="1">
        <f t="array" aca="1" ref="X14" ca="1">INDEX(X$24:X$263,SMALL(IF(SUBTOTAL(3,OFFSET(X$24,ROW(X$24:X$263)-ROW(X$24),0)),ROW(X$24:X$263)-ROW(X$24)+1),6))</f>
        <v>1</v>
      </c>
      <c r="Y14" s="203" cm="1">
        <f t="array" aca="1" ref="Y14" ca="1">INDEX(Y$24:Y$263,SMALL(IF(SUBTOTAL(3,OFFSET(Y$24,ROW(Y$24:Y$263)-ROW(Y$24),0)),ROW(Y$24:Y$263)-ROW(Y$24)+1),6))</f>
        <v>1</v>
      </c>
      <c r="Z14" s="203" cm="1">
        <f t="array" aca="1" ref="Z14" ca="1">INDEX(Z$24:Z$263,SMALL(IF(SUBTOTAL(3,OFFSET(Z$24,ROW(Z$24:Z$263)-ROW(Z$24),0)),ROW(Z$24:Z$263)-ROW(Z$24)+1),6))</f>
        <v>1</v>
      </c>
      <c r="AA14" s="203" cm="1">
        <f t="array" aca="1" ref="AA14" ca="1">INDEX(AA$24:AA$263,SMALL(IF(SUBTOTAL(3,OFFSET(AA$24,ROW(AA$24:AA$263)-ROW(AA$24),0)),ROW(AA$24:AA$263)-ROW(AA$24)+1),6))</f>
        <v>1</v>
      </c>
      <c r="AB14" s="203" cm="1">
        <f t="array" aca="1" ref="AB14" ca="1">INDEX(AB$24:AB$263,SMALL(IF(SUBTOTAL(3,OFFSET(AB$24,ROW(AB$24:AB$263)-ROW(AB$24),0)),ROW(AB$24:AB$263)-ROW(AB$24)+1),6))</f>
        <v>1</v>
      </c>
      <c r="AC14" s="203" cm="1">
        <f t="array" aca="1" ref="AC14" ca="1">INDEX(AC$24:AC$263,SMALL(IF(SUBTOTAL(3,OFFSET(AC$24,ROW(AC$24:AC$263)-ROW(AC$24),0)),ROW(AC$24:AC$263)-ROW(AC$24)+1),6))</f>
        <v>1</v>
      </c>
      <c r="AD14" s="203" cm="1">
        <f t="array" aca="1" ref="AD14" ca="1">INDEX(AD$24:AD$263,SMALL(IF(SUBTOTAL(3,OFFSET(AD$24,ROW(AD$24:AD$263)-ROW(AD$24),0)),ROW(AD$24:AD$263)-ROW(AD$24)+1),6))</f>
        <v>1</v>
      </c>
      <c r="AE14" s="203" cm="1">
        <f t="array" aca="1" ref="AE14" ca="1">INDEX(AE$24:AE$263,SMALL(IF(SUBTOTAL(3,OFFSET(AE$24,ROW(AE$24:AE$263)-ROW(AE$24),0)),ROW(AE$24:AE$263)-ROW(AE$24)+1),6))</f>
        <v>1</v>
      </c>
      <c r="AF14" s="203" cm="1">
        <f t="array" aca="1" ref="AF14" ca="1">INDEX(AF$24:AF$263,SMALL(IF(SUBTOTAL(3,OFFSET(AF$24,ROW(AF$24:AF$263)-ROW(AF$24),0)),ROW(AF$24:AF$263)-ROW(AF$24)+1),6))</f>
        <v>1</v>
      </c>
      <c r="AG14" s="203" cm="1">
        <f t="array" aca="1" ref="AG14" ca="1">INDEX(AG$24:AG$263,SMALL(IF(SUBTOTAL(3,OFFSET(AG$24,ROW(AG$24:AG$263)-ROW(AG$24),0)),ROW(AG$24:AG$263)-ROW(AG$24)+1),6))</f>
        <v>1</v>
      </c>
      <c r="AH14" s="203" cm="1">
        <f t="array" aca="1" ref="AH14" ca="1">INDEX(AH$24:AH$263,SMALL(IF(SUBTOTAL(3,OFFSET(AH$24,ROW(AH$24:AH$263)-ROW(AH$24),0)),ROW(AH$24:AH$263)-ROW(AH$24)+1),6))</f>
        <v>1</v>
      </c>
      <c r="AI14" s="203" cm="1">
        <f t="array" aca="1" ref="AI14" ca="1">INDEX(AI$24:AI$263,SMALL(IF(SUBTOTAL(3,OFFSET(AI$24,ROW(AI$24:AI$263)-ROW(AI$24),0)),ROW(AI$24:AI$263)-ROW(AI$24)+1),6))</f>
        <v>1</v>
      </c>
      <c r="AJ14" s="203" cm="1">
        <f t="array" aca="1" ref="AJ14" ca="1">INDEX(AJ$24:AJ$263,SMALL(IF(SUBTOTAL(3,OFFSET(AJ$24,ROW(AJ$24:AJ$263)-ROW(AJ$24),0)),ROW(AJ$24:AJ$263)-ROW(AJ$24)+1),6))</f>
        <v>1</v>
      </c>
      <c r="AK14" s="203" cm="1">
        <f t="array" aca="1" ref="AK14" ca="1">INDEX(AK$24:AK$263,SMALL(IF(SUBTOTAL(3,OFFSET(AK$24,ROW(AK$24:AK$263)-ROW(AK$24),0)),ROW(AK$24:AK$263)-ROW(AK$24)+1),6))</f>
        <v>1</v>
      </c>
      <c r="AL14" s="203" cm="1">
        <f t="array" aca="1" ref="AL14" ca="1">INDEX(AL$24:AL$263,SMALL(IF(SUBTOTAL(3,OFFSET(AL$24,ROW(AL$24:AL$263)-ROW(AL$24),0)),ROW(AL$24:AL$263)-ROW(AL$24)+1),6))</f>
        <v>1</v>
      </c>
      <c r="AM14" s="203" cm="1">
        <f t="array" aca="1" ref="AM14" ca="1">INDEX(AM$24:AM$263,SMALL(IF(SUBTOTAL(3,OFFSET(AM$24,ROW(AM$24:AM$263)-ROW(AM$24),0)),ROW(AM$24:AM$263)-ROW(AM$24)+1),6))</f>
        <v>1</v>
      </c>
      <c r="AN14" s="203" cm="1">
        <f t="array" aca="1" ref="AN14" ca="1">INDEX(AN$24:AN$263,SMALL(IF(SUBTOTAL(3,OFFSET(AN$24,ROW(AN$24:AN$263)-ROW(AN$24),0)),ROW(AN$24:AN$263)-ROW(AN$24)+1),6))</f>
        <v>1</v>
      </c>
      <c r="AO14" s="203" cm="1">
        <f t="array" aca="1" ref="AO14" ca="1">INDEX(AO$24:AO$263,SMALL(IF(SUBTOTAL(3,OFFSET(AO$24,ROW(AO$24:AO$263)-ROW(AO$24),0)),ROW(AO$24:AO$263)-ROW(AO$24)+1),6))</f>
        <v>1</v>
      </c>
      <c r="AP14" s="203" cm="1">
        <f t="array" aca="1" ref="AP14" ca="1">INDEX(AP$24:AP$263,SMALL(IF(SUBTOTAL(3,OFFSET(AP$24,ROW(AP$24:AP$263)-ROW(AP$24),0)),ROW(AP$24:AP$263)-ROW(AP$24)+1),6))</f>
        <v>1</v>
      </c>
      <c r="AQ14" s="203" cm="1">
        <f t="array" aca="1" ref="AQ14" ca="1">INDEX(AQ$24:AQ$263,SMALL(IF(SUBTOTAL(3,OFFSET(AQ$24,ROW(AQ$24:AQ$263)-ROW(AQ$24),0)),ROW(AQ$24:AQ$263)-ROW(AQ$24)+1),6))</f>
        <v>1</v>
      </c>
      <c r="AR14" s="203" cm="1">
        <f t="array" aca="1" ref="AR14" ca="1">INDEX(AR$24:AR$263,SMALL(IF(SUBTOTAL(3,OFFSET(AR$24,ROW(AR$24:AR$263)-ROW(AR$24),0)),ROW(AR$24:AR$263)-ROW(AR$24)+1),6))</f>
        <v>1</v>
      </c>
      <c r="AS14" s="203" cm="1">
        <f t="array" aca="1" ref="AS14" ca="1">INDEX(AS$24:AS$263,SMALL(IF(SUBTOTAL(3,OFFSET(AS$24,ROW(AS$24:AS$263)-ROW(AS$24),0)),ROW(AS$24:AS$263)-ROW(AS$24)+1),6))</f>
        <v>1</v>
      </c>
      <c r="AT14" s="203" cm="1">
        <f t="array" aca="1" ref="AT14" ca="1">INDEX(AT$24:AT$263,SMALL(IF(SUBTOTAL(3,OFFSET(AT$24,ROW(AT$24:AT$263)-ROW(AT$24),0)),ROW(AT$24:AT$263)-ROW(AT$24)+1),6))</f>
        <v>1</v>
      </c>
      <c r="AU14" s="203" cm="1">
        <f t="array" aca="1" ref="AU14" ca="1">INDEX(AU$24:AU$263,SMALL(IF(SUBTOTAL(3,OFFSET(AU$24,ROW(AU$24:AU$263)-ROW(AU$24),0)),ROW(AU$24:AU$263)-ROW(AU$24)+1),6))</f>
        <v>1</v>
      </c>
      <c r="AV14" s="203" cm="1">
        <f t="array" aca="1" ref="AV14" ca="1">INDEX(AV$24:AV$263,SMALL(IF(SUBTOTAL(3,OFFSET(AV$24,ROW(AV$24:AV$263)-ROW(AV$24),0)),ROW(AV$24:AV$263)-ROW(AV$24)+1),6))</f>
        <v>1</v>
      </c>
      <c r="AW14" s="203" cm="1">
        <f t="array" aca="1" ref="AW14" ca="1">INDEX(AW$24:AW$263,SMALL(IF(SUBTOTAL(3,OFFSET(AW$24,ROW(AW$24:AW$263)-ROW(AW$24),0)),ROW(AW$24:AW$263)-ROW(AW$24)+1),6))</f>
        <v>1</v>
      </c>
      <c r="AX14" s="203" cm="1">
        <f t="array" aca="1" ref="AX14" ca="1">INDEX(AX$24:AX$263,SMALL(IF(SUBTOTAL(3,OFFSET(AX$24,ROW(AX$24:AX$263)-ROW(AX$24),0)),ROW(AX$24:AX$263)-ROW(AX$24)+1),6))</f>
        <v>1</v>
      </c>
      <c r="AY14" s="203" cm="1">
        <f t="array" aca="1" ref="AY14" ca="1">INDEX(AY$24:AY$263,SMALL(IF(SUBTOTAL(3,OFFSET(AY$24,ROW(AY$24:AY$263)-ROW(AY$24),0)),ROW(AY$24:AY$263)-ROW(AY$24)+1),6))</f>
        <v>1</v>
      </c>
      <c r="AZ14" s="203" cm="1">
        <f t="array" aca="1" ref="AZ14" ca="1">INDEX(AZ$24:AZ$263,SMALL(IF(SUBTOTAL(3,OFFSET(AZ$24,ROW(AZ$24:AZ$263)-ROW(AZ$24),0)),ROW(AZ$24:AZ$263)-ROW(AZ$24)+1),6))</f>
        <v>1</v>
      </c>
      <c r="BA14" s="203" cm="1">
        <f t="array" aca="1" ref="BA14" ca="1">INDEX(BA$24:BA$263,SMALL(IF(SUBTOTAL(3,OFFSET(BA$24,ROW(BA$24:BA$263)-ROW(BA$24),0)),ROW(BA$24:BA$263)-ROW(BA$24)+1),6))</f>
        <v>1</v>
      </c>
      <c r="BB14" s="203" cm="1">
        <f t="array" aca="1" ref="BB14" ca="1">INDEX(BB$24:BB$263,SMALL(IF(SUBTOTAL(3,OFFSET(BB$24,ROW(BB$24:BB$263)-ROW(BB$24),0)),ROW(BB$24:BB$263)-ROW(BB$24)+1),6))</f>
        <v>1</v>
      </c>
      <c r="BC14" s="203" cm="1">
        <f t="array" aca="1" ref="BC14" ca="1">INDEX(BC$24:BC$263,SMALL(IF(SUBTOTAL(3,OFFSET(BC$24,ROW(BC$24:BC$263)-ROW(BC$24),0)),ROW(BC$24:BC$263)-ROW(BC$24)+1),6))</f>
        <v>1</v>
      </c>
      <c r="BD14" s="203" cm="1">
        <f t="array" aca="1" ref="BD14" ca="1">INDEX(BD$24:BD$263,SMALL(IF(SUBTOTAL(3,OFFSET(BD$24,ROW(BD$24:BD$263)-ROW(BD$24),0)),ROW(BD$24:BD$263)-ROW(BD$24)+1),6))</f>
        <v>1</v>
      </c>
      <c r="BE14" s="203" cm="1">
        <f t="array" aca="1" ref="BE14" ca="1">INDEX(BE$24:BE$263,SMALL(IF(SUBTOTAL(3,OFFSET(BE$24,ROW(BE$24:BE$263)-ROW(BE$24),0)),ROW(BE$24:BE$263)-ROW(BE$24)+1),6))</f>
        <v>1</v>
      </c>
      <c r="BF14" s="203" cm="1">
        <f t="array" aca="1" ref="BF14" ca="1">INDEX(BF$24:BF$263,SMALL(IF(SUBTOTAL(3,OFFSET(BF$24,ROW(BF$24:BF$263)-ROW(BF$24),0)),ROW(BF$24:BF$263)-ROW(BF$24)+1),6))</f>
        <v>1</v>
      </c>
      <c r="BG14" s="203" cm="1">
        <f t="array" aca="1" ref="BG14" ca="1">INDEX(BG$24:BG$263,SMALL(IF(SUBTOTAL(3,OFFSET(BG$24,ROW(BG$24:BG$263)-ROW(BG$24),0)),ROW(BG$24:BG$263)-ROW(BG$24)+1),6))</f>
        <v>1</v>
      </c>
      <c r="BH14" s="203" cm="1">
        <f t="array" aca="1" ref="BH14" ca="1">INDEX(BH$24:BH$263,SMALL(IF(SUBTOTAL(3,OFFSET(BH$24,ROW(BH$24:BH$263)-ROW(BH$24),0)),ROW(BH$24:BH$263)-ROW(BH$24)+1),6))</f>
        <v>1</v>
      </c>
      <c r="BI14" s="203" cm="1">
        <f t="array" aca="1" ref="BI14" ca="1">INDEX(BI$24:BI$263,SMALL(IF(SUBTOTAL(3,OFFSET(BI$24,ROW(BI$24:BI$263)-ROW(BI$24),0)),ROW(BI$24:BI$263)-ROW(BI$24)+1),6))</f>
        <v>1</v>
      </c>
      <c r="BJ14" s="203" cm="1">
        <f t="array" aca="1" ref="BJ14" ca="1">INDEX(BJ$24:BJ$263,SMALL(IF(SUBTOTAL(3,OFFSET(BJ$24,ROW(BJ$24:BJ$263)-ROW(BJ$24),0)),ROW(BJ$24:BJ$263)-ROW(BJ$24)+1),6))</f>
        <v>1</v>
      </c>
      <c r="BK14" s="203" cm="1">
        <f t="array" aca="1" ref="BK14" ca="1">INDEX(BK$24:BK$263,SMALL(IF(SUBTOTAL(3,OFFSET(BK$24,ROW(BK$24:BK$263)-ROW(BK$24),0)),ROW(BK$24:BK$263)-ROW(BK$24)+1),6))</f>
        <v>1</v>
      </c>
      <c r="BL14" s="203" cm="1">
        <f t="array" aca="1" ref="BL14" ca="1">INDEX(BL$24:BL$263,SMALL(IF(SUBTOTAL(3,OFFSET(BL$24,ROW(BL$24:BL$263)-ROW(BL$24),0)),ROW(BL$24:BL$263)-ROW(BL$24)+1),6))</f>
        <v>1</v>
      </c>
      <c r="BM14" s="203" cm="1">
        <f t="array" aca="1" ref="BM14" ca="1">INDEX(BM$24:BM$263,SMALL(IF(SUBTOTAL(3,OFFSET(BM$24,ROW(BM$24:BM$263)-ROW(BM$24),0)),ROW(BM$24:BM$263)-ROW(BM$24)+1),6))</f>
        <v>1</v>
      </c>
      <c r="BN14" s="203" cm="1">
        <f t="array" aca="1" ref="BN14" ca="1">INDEX(BN$24:BN$263,SMALL(IF(SUBTOTAL(3,OFFSET(BN$24,ROW(BN$24:BN$263)-ROW(BN$24),0)),ROW(BN$24:BN$263)-ROW(BN$24)+1),6))</f>
        <v>1</v>
      </c>
      <c r="BO14" s="203" cm="1">
        <f t="array" aca="1" ref="BO14" ca="1">INDEX(BO$24:BO$263,SMALL(IF(SUBTOTAL(3,OFFSET(BO$24,ROW(BO$24:BO$263)-ROW(BO$24),0)),ROW(BO$24:BO$263)-ROW(BO$24)+1),6))</f>
        <v>1</v>
      </c>
      <c r="BP14" s="203" cm="1">
        <f t="array" aca="1" ref="BP14" ca="1">INDEX(BP$24:BP$263,SMALL(IF(SUBTOTAL(3,OFFSET(BP$24,ROW(BP$24:BP$263)-ROW(BP$24),0)),ROW(BP$24:BP$263)-ROW(BP$24)+1),6))</f>
        <v>1</v>
      </c>
      <c r="BQ14" s="203" cm="1">
        <f t="array" aca="1" ref="BQ14" ca="1">INDEX(BQ$24:BQ$263,SMALL(IF(SUBTOTAL(3,OFFSET(BQ$24,ROW(BQ$24:BQ$263)-ROW(BQ$24),0)),ROW(BQ$24:BQ$263)-ROW(BQ$24)+1),6))</f>
        <v>1</v>
      </c>
      <c r="BR14" s="203" cm="1">
        <f t="array" aca="1" ref="BR14" ca="1">INDEX(BR$24:BR$263,SMALL(IF(SUBTOTAL(3,OFFSET(BR$24,ROW(BR$24:BR$263)-ROW(BR$24),0)),ROW(BR$24:BR$263)-ROW(BR$24)+1),6))</f>
        <v>1</v>
      </c>
      <c r="BS14" s="203" cm="1">
        <f t="array" aca="1" ref="BS14" ca="1">INDEX(BS$24:BS$263,SMALL(IF(SUBTOTAL(3,OFFSET(BS$24,ROW(BS$24:BS$263)-ROW(BS$24),0)),ROW(BS$24:BS$263)-ROW(BS$24)+1),6))</f>
        <v>1</v>
      </c>
      <c r="BT14" s="203" cm="1">
        <f t="array" aca="1" ref="BT14" ca="1">INDEX(BT$24:BT$263,SMALL(IF(SUBTOTAL(3,OFFSET(BT$24,ROW(BT$24:BT$263)-ROW(BT$24),0)),ROW(BT$24:BT$263)-ROW(BT$24)+1),6))</f>
        <v>1</v>
      </c>
      <c r="BU14" s="203" cm="1">
        <f t="array" aca="1" ref="BU14" ca="1">INDEX(BU$24:BU$263,SMALL(IF(SUBTOTAL(3,OFFSET(BU$24,ROW(BU$24:BU$263)-ROW(BU$24),0)),ROW(BU$24:BU$263)-ROW(BU$24)+1),6))</f>
        <v>1</v>
      </c>
      <c r="BV14" s="203" cm="1">
        <f t="array" aca="1" ref="BV14" ca="1">INDEX(BV$24:BV$263,SMALL(IF(SUBTOTAL(3,OFFSET(BV$24,ROW(BV$24:BV$263)-ROW(BV$24),0)),ROW(BV$24:BV$263)-ROW(BV$24)+1),6))</f>
        <v>1</v>
      </c>
      <c r="BW14" s="203" cm="1">
        <f t="array" aca="1" ref="BW14" ca="1">INDEX(BW$24:BW$263,SMALL(IF(SUBTOTAL(3,OFFSET(BW$24,ROW(BW$24:BW$263)-ROW(BW$24),0)),ROW(BW$24:BW$263)-ROW(BW$24)+1),6))</f>
        <v>1</v>
      </c>
      <c r="BX14" s="203" cm="1">
        <f t="array" aca="1" ref="BX14" ca="1">INDEX(BX$24:BX$263,SMALL(IF(SUBTOTAL(3,OFFSET(BX$24,ROW(BX$24:BX$263)-ROW(BX$24),0)),ROW(BX$24:BX$263)-ROW(BX$24)+1),6))</f>
        <v>1</v>
      </c>
      <c r="BY14" s="203" cm="1">
        <f t="array" aca="1" ref="BY14" ca="1">INDEX(BY$24:BY$263,SMALL(IF(SUBTOTAL(3,OFFSET(BY$24,ROW(BY$24:BY$263)-ROW(BY$24),0)),ROW(BY$24:BY$263)-ROW(BY$24)+1),6))</f>
        <v>1</v>
      </c>
      <c r="BZ14" s="203" cm="1">
        <f t="array" aca="1" ref="BZ14" ca="1">INDEX(BZ$24:BZ$263,SMALL(IF(SUBTOTAL(3,OFFSET(BZ$24,ROW(BZ$24:BZ$263)-ROW(BZ$24),0)),ROW(BZ$24:BZ$263)-ROW(BZ$24)+1),6))</f>
        <v>1</v>
      </c>
      <c r="CA14" s="203" cm="1">
        <f t="array" aca="1" ref="CA14" ca="1">INDEX(CA$24:CA$263,SMALL(IF(SUBTOTAL(3,OFFSET(CA$24,ROW(CA$24:CA$263)-ROW(CA$24),0)),ROW(CA$24:CA$263)-ROW(CA$24)+1),6))</f>
        <v>1</v>
      </c>
      <c r="CB14" s="203" cm="1">
        <f t="array" aca="1" ref="CB14" ca="1">INDEX(CB$24:CB$263,SMALL(IF(SUBTOTAL(3,OFFSET(CB$24,ROW(CB$24:CB$263)-ROW(CB$24),0)),ROW(CB$24:CB$263)-ROW(CB$24)+1),6))</f>
        <v>1</v>
      </c>
      <c r="CC14" s="203" cm="1">
        <f t="array" aca="1" ref="CC14" ca="1">INDEX(CC$24:CC$263,SMALL(IF(SUBTOTAL(3,OFFSET(CC$24,ROW(CC$24:CC$263)-ROW(CC$24),0)),ROW(CC$24:CC$263)-ROW(CC$24)+1),6))</f>
        <v>1</v>
      </c>
      <c r="CD14" s="203" cm="1">
        <f t="array" aca="1" ref="CD14" ca="1">INDEX(CD$24:CD$263,SMALL(IF(SUBTOTAL(3,OFFSET(CD$24,ROW(CD$24:CD$263)-ROW(CD$24),0)),ROW(CD$24:CD$263)-ROW(CD$24)+1),6))</f>
        <v>1</v>
      </c>
      <c r="CE14" s="203" cm="1">
        <f t="array" aca="1" ref="CE14" ca="1">INDEX(CE$24:CE$263,SMALL(IF(SUBTOTAL(3,OFFSET(CE$24,ROW(CE$24:CE$263)-ROW(CE$24),0)),ROW(CE$24:CE$263)-ROW(CE$24)+1),6))</f>
        <v>1</v>
      </c>
      <c r="CF14" s="203" cm="1">
        <f t="array" aca="1" ref="CF14" ca="1">INDEX(CF$24:CF$263,SMALL(IF(SUBTOTAL(3,OFFSET(CF$24,ROW(CF$24:CF$263)-ROW(CF$24),0)),ROW(CF$24:CF$263)-ROW(CF$24)+1),6))</f>
        <v>1</v>
      </c>
      <c r="CG14" s="203" cm="1">
        <f t="array" aca="1" ref="CG14" ca="1">INDEX(CG$24:CG$263,SMALL(IF(SUBTOTAL(3,OFFSET(CG$24,ROW(CG$24:CG$263)-ROW(CG$24),0)),ROW(CG$24:CG$263)-ROW(CG$24)+1),6))</f>
        <v>1</v>
      </c>
      <c r="CH14" s="203" cm="1">
        <f t="array" aca="1" ref="CH14" ca="1">INDEX(CH$24:CH$263,SMALL(IF(SUBTOTAL(3,OFFSET(CH$24,ROW(CH$24:CH$263)-ROW(CH$24),0)),ROW(CH$24:CH$263)-ROW(CH$24)+1),6))</f>
        <v>1</v>
      </c>
      <c r="CI14" s="203" cm="1">
        <f t="array" aca="1" ref="CI14" ca="1">INDEX(CI$24:CI$263,SMALL(IF(SUBTOTAL(3,OFFSET(CI$24,ROW(CI$24:CI$263)-ROW(CI$24),0)),ROW(CI$24:CI$263)-ROW(CI$24)+1),6))</f>
        <v>1</v>
      </c>
      <c r="CJ14" s="203" cm="1">
        <f t="array" aca="1" ref="CJ14" ca="1">INDEX(CJ$24:CJ$263,SMALL(IF(SUBTOTAL(3,OFFSET(CJ$24,ROW(CJ$24:CJ$263)-ROW(CJ$24),0)),ROW(CJ$24:CJ$263)-ROW(CJ$24)+1),6))</f>
        <v>1</v>
      </c>
      <c r="CK14" s="203" cm="1">
        <f t="array" aca="1" ref="CK14" ca="1">INDEX(CK$24:CK$263,SMALL(IF(SUBTOTAL(3,OFFSET(CK$24,ROW(CK$24:CK$263)-ROW(CK$24),0)),ROW(CK$24:CK$263)-ROW(CK$24)+1),6))</f>
        <v>1</v>
      </c>
      <c r="CL14" s="203" cm="1">
        <f t="array" aca="1" ref="CL14" ca="1">INDEX(CL$24:CL$263,SMALL(IF(SUBTOTAL(3,OFFSET(CL$24,ROW(CL$24:CL$263)-ROW(CL$24),0)),ROW(CL$24:CL$263)-ROW(CL$24)+1),6))</f>
        <v>1</v>
      </c>
      <c r="CM14" s="203" cm="1">
        <f t="array" aca="1" ref="CM14" ca="1">INDEX(CM$24:CM$263,SMALL(IF(SUBTOTAL(3,OFFSET(CM$24,ROW(CM$24:CM$263)-ROW(CM$24),0)),ROW(CM$24:CM$263)-ROW(CM$24)+1),6))</f>
        <v>1</v>
      </c>
      <c r="CN14" s="203" cm="1">
        <f t="array" aca="1" ref="CN14" ca="1">INDEX(CN$24:CN$263,SMALL(IF(SUBTOTAL(3,OFFSET(CN$24,ROW(CN$24:CN$263)-ROW(CN$24),0)),ROW(CN$24:CN$263)-ROW(CN$24)+1),6))</f>
        <v>1</v>
      </c>
      <c r="CO14" s="203" cm="1">
        <f t="array" aca="1" ref="CO14" ca="1">INDEX(CO$24:CO$263,SMALL(IF(SUBTOTAL(3,OFFSET(CO$24,ROW(CO$24:CO$263)-ROW(CO$24),0)),ROW(CO$24:CO$263)-ROW(CO$24)+1),6))</f>
        <v>1</v>
      </c>
      <c r="CP14" s="203" cm="1">
        <f t="array" aca="1" ref="CP14" ca="1">INDEX(CP$24:CP$263,SMALL(IF(SUBTOTAL(3,OFFSET(CP$24,ROW(CP$24:CP$263)-ROW(CP$24),0)),ROW(CP$24:CP$263)-ROW(CP$24)+1),6))</f>
        <v>1</v>
      </c>
      <c r="CQ14" s="203" cm="1">
        <f t="array" aca="1" ref="CQ14" ca="1">INDEX(CQ$24:CQ$263,SMALL(IF(SUBTOTAL(3,OFFSET(CQ$24,ROW(CQ$24:CQ$263)-ROW(CQ$24),0)),ROW(CQ$24:CQ$263)-ROW(CQ$24)+1),6))</f>
        <v>1</v>
      </c>
      <c r="CR14" s="203" cm="1">
        <f t="array" aca="1" ref="CR14" ca="1">INDEX(CR$24:CR$263,SMALL(IF(SUBTOTAL(3,OFFSET(CR$24,ROW(CR$24:CR$263)-ROW(CR$24),0)),ROW(CR$24:CR$263)-ROW(CR$24)+1),6))</f>
        <v>1</v>
      </c>
      <c r="CS14" s="203" cm="1">
        <f t="array" aca="1" ref="CS14" ca="1">INDEX(CS$24:CS$263,SMALL(IF(SUBTOTAL(3,OFFSET(CS$24,ROW(CS$24:CS$263)-ROW(CS$24),0)),ROW(CS$24:CS$263)-ROW(CS$24)+1),6))</f>
        <v>1</v>
      </c>
      <c r="CT14" s="203" cm="1">
        <f t="array" aca="1" ref="CT14" ca="1">INDEX(CT$24:CT$263,SMALL(IF(SUBTOTAL(3,OFFSET(CT$24,ROW(CT$24:CT$263)-ROW(CT$24),0)),ROW(CT$24:CT$263)-ROW(CT$24)+1),6))</f>
        <v>1</v>
      </c>
      <c r="CU14" s="203" cm="1">
        <f t="array" aca="1" ref="CU14" ca="1">INDEX(CU$24:CU$263,SMALL(IF(SUBTOTAL(3,OFFSET(CU$24,ROW(CU$24:CU$263)-ROW(CU$24),0)),ROW(CU$24:CU$263)-ROW(CU$24)+1),6))</f>
        <v>1</v>
      </c>
      <c r="CV14" s="203" cm="1">
        <f t="array" aca="1" ref="CV14" ca="1">INDEX(CV$24:CV$263,SMALL(IF(SUBTOTAL(3,OFFSET(CV$24,ROW(CV$24:CV$263)-ROW(CV$24),0)),ROW(CV$24:CV$263)-ROW(CV$24)+1),6))</f>
        <v>1</v>
      </c>
      <c r="CW14" s="203" cm="1">
        <f t="array" aca="1" ref="CW14" ca="1">INDEX(CW$24:CW$263,SMALL(IF(SUBTOTAL(3,OFFSET(CW$24,ROW(CW$24:CW$263)-ROW(CW$24),0)),ROW(CW$24:CW$263)-ROW(CW$24)+1),6))</f>
        <v>1</v>
      </c>
      <c r="CX14" s="203" cm="1">
        <f t="array" aca="1" ref="CX14" ca="1">INDEX(CX$24:CX$263,SMALL(IF(SUBTOTAL(3,OFFSET(CX$24,ROW(CX$24:CX$263)-ROW(CX$24),0)),ROW(CX$24:CX$263)-ROW(CX$24)+1),6))</f>
        <v>1</v>
      </c>
      <c r="CY14" s="203" cm="1">
        <f t="array" aca="1" ref="CY14" ca="1">INDEX(CY$24:CY$263,SMALL(IF(SUBTOTAL(3,OFFSET(CY$24,ROW(CY$24:CY$263)-ROW(CY$24),0)),ROW(CY$24:CY$263)-ROW(CY$24)+1),6))</f>
        <v>1</v>
      </c>
      <c r="CZ14" s="203" cm="1">
        <f t="array" aca="1" ref="CZ14" ca="1">INDEX(CZ$24:CZ$263,SMALL(IF(SUBTOTAL(3,OFFSET(CZ$24,ROW(CZ$24:CZ$263)-ROW(CZ$24),0)),ROW(CZ$24:CZ$263)-ROW(CZ$24)+1),6))</f>
        <v>1</v>
      </c>
      <c r="DA14" s="203" cm="1">
        <f t="array" aca="1" ref="DA14" ca="1">INDEX(DA$24:DA$263,SMALL(IF(SUBTOTAL(3,OFFSET(DA$24,ROW(DA$24:DA$263)-ROW(DA$24),0)),ROW(DA$24:DA$263)-ROW(DA$24)+1),6))</f>
        <v>1</v>
      </c>
      <c r="DB14" s="203" cm="1">
        <f t="array" aca="1" ref="DB14" ca="1">INDEX(DB$24:DB$263,SMALL(IF(SUBTOTAL(3,OFFSET(DB$24,ROW(DB$24:DB$263)-ROW(DB$24),0)),ROW(DB$24:DB$263)-ROW(DB$24)+1),6))</f>
        <v>1</v>
      </c>
      <c r="DC14" s="203" cm="1">
        <f t="array" aca="1" ref="DC14" ca="1">INDEX(DC$24:DC$263,SMALL(IF(SUBTOTAL(3,OFFSET(DC$24,ROW(DC$24:DC$263)-ROW(DC$24),0)),ROW(DC$24:DC$263)-ROW(DC$24)+1),6))</f>
        <v>1</v>
      </c>
      <c r="DD14" s="203" cm="1">
        <f t="array" aca="1" ref="DD14" ca="1">INDEX(DD$24:DD$263,SMALL(IF(SUBTOTAL(3,OFFSET(DD$24,ROW(DD$24:DD$263)-ROW(DD$24),0)),ROW(DD$24:DD$263)-ROW(DD$24)+1),6))</f>
        <v>1</v>
      </c>
      <c r="DE14" s="203" cm="1">
        <f t="array" aca="1" ref="DE14" ca="1">INDEX(DE$24:DE$263,SMALL(IF(SUBTOTAL(3,OFFSET(DE$24,ROW(DE$24:DE$263)-ROW(DE$24),0)),ROW(DE$24:DE$263)-ROW(DE$24)+1),6))</f>
        <v>1</v>
      </c>
      <c r="DF14" s="203" cm="1">
        <f t="array" aca="1" ref="DF14" ca="1">INDEX(DF$24:DF$263,SMALL(IF(SUBTOTAL(3,OFFSET(DF$24,ROW(DF$24:DF$263)-ROW(DF$24),0)),ROW(DF$24:DF$263)-ROW(DF$24)+1),6))</f>
        <v>1</v>
      </c>
    </row>
    <row r="15" spans="1:110">
      <c r="A15" s="37"/>
    </row>
    <row r="16" spans="1:110">
      <c r="A16" s="37"/>
    </row>
    <row r="17" spans="1:111">
      <c r="A17" s="37"/>
    </row>
    <row r="18" spans="1:111">
      <c r="A18" s="37"/>
    </row>
    <row r="19" spans="1:111">
      <c r="A19" s="37"/>
    </row>
    <row r="20" spans="1:111">
      <c r="A20" s="37"/>
    </row>
    <row r="21" spans="1:111">
      <c r="A21" s="37"/>
    </row>
    <row r="22" spans="1:111" ht="15" thickBot="1">
      <c r="A22" s="36"/>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row>
    <row r="23" spans="1:111" ht="15" thickBot="1">
      <c r="A23" s="10" t="s">
        <v>567</v>
      </c>
      <c r="I23" s="181" t="s">
        <v>199</v>
      </c>
      <c r="J23" s="119" t="s">
        <v>323</v>
      </c>
      <c r="K23" s="119" t="s">
        <v>270</v>
      </c>
      <c r="L23" s="122" t="s">
        <v>568</v>
      </c>
      <c r="M23" s="122" t="s">
        <v>569</v>
      </c>
      <c r="N23" s="122" t="s">
        <v>570</v>
      </c>
      <c r="O23" s="122" t="s">
        <v>571</v>
      </c>
      <c r="P23" s="122" t="s">
        <v>572</v>
      </c>
      <c r="Q23" s="122" t="s">
        <v>573</v>
      </c>
      <c r="R23" s="122" t="s">
        <v>574</v>
      </c>
      <c r="S23" s="122" t="s">
        <v>575</v>
      </c>
      <c r="T23" s="122" t="s">
        <v>576</v>
      </c>
      <c r="U23" s="122" t="s">
        <v>577</v>
      </c>
      <c r="V23" s="122" t="s">
        <v>578</v>
      </c>
      <c r="W23" s="122" t="s">
        <v>579</v>
      </c>
      <c r="X23" s="122" t="s">
        <v>580</v>
      </c>
      <c r="Y23" s="122" t="s">
        <v>581</v>
      </c>
      <c r="Z23" s="122" t="s">
        <v>582</v>
      </c>
      <c r="AA23" s="122" t="s">
        <v>583</v>
      </c>
      <c r="AB23" s="122" t="s">
        <v>584</v>
      </c>
      <c r="AC23" s="122" t="s">
        <v>585</v>
      </c>
      <c r="AD23" s="122" t="s">
        <v>586</v>
      </c>
      <c r="AE23" s="122" t="s">
        <v>587</v>
      </c>
      <c r="AF23" s="122" t="s">
        <v>588</v>
      </c>
      <c r="AG23" s="122" t="s">
        <v>589</v>
      </c>
      <c r="AH23" s="122" t="s">
        <v>590</v>
      </c>
      <c r="AI23" s="122" t="s">
        <v>591</v>
      </c>
      <c r="AJ23" s="122" t="s">
        <v>592</v>
      </c>
      <c r="AK23" s="122" t="s">
        <v>593</v>
      </c>
      <c r="AL23" s="122" t="s">
        <v>594</v>
      </c>
      <c r="AM23" s="122" t="s">
        <v>595</v>
      </c>
      <c r="AN23" s="122" t="s">
        <v>596</v>
      </c>
      <c r="AO23" s="122" t="s">
        <v>597</v>
      </c>
      <c r="AP23" s="122" t="s">
        <v>598</v>
      </c>
      <c r="AQ23" s="122" t="s">
        <v>599</v>
      </c>
      <c r="AR23" s="122" t="s">
        <v>600</v>
      </c>
      <c r="AS23" s="122" t="s">
        <v>601</v>
      </c>
      <c r="AT23" s="122" t="s">
        <v>602</v>
      </c>
      <c r="AU23" s="122" t="s">
        <v>603</v>
      </c>
      <c r="AV23" s="122" t="s">
        <v>604</v>
      </c>
      <c r="AW23" s="122" t="s">
        <v>605</v>
      </c>
      <c r="AX23" s="122" t="s">
        <v>606</v>
      </c>
      <c r="AY23" s="122" t="s">
        <v>607</v>
      </c>
      <c r="AZ23" s="122" t="s">
        <v>608</v>
      </c>
      <c r="BA23" s="122" t="s">
        <v>609</v>
      </c>
      <c r="BB23" s="122" t="s">
        <v>610</v>
      </c>
      <c r="BC23" s="122" t="s">
        <v>611</v>
      </c>
      <c r="BD23" s="122" t="s">
        <v>612</v>
      </c>
      <c r="BE23" s="122" t="s">
        <v>613</v>
      </c>
      <c r="BF23" s="122" t="s">
        <v>614</v>
      </c>
      <c r="BG23" s="122" t="s">
        <v>615</v>
      </c>
      <c r="BH23" s="122" t="s">
        <v>616</v>
      </c>
      <c r="BI23" s="122" t="s">
        <v>617</v>
      </c>
      <c r="BJ23" s="122" t="s">
        <v>618</v>
      </c>
      <c r="BK23" s="122" t="s">
        <v>619</v>
      </c>
      <c r="BL23" s="122" t="s">
        <v>620</v>
      </c>
      <c r="BM23" s="122" t="s">
        <v>621</v>
      </c>
      <c r="BN23" s="122" t="s">
        <v>622</v>
      </c>
      <c r="BO23" s="122" t="s">
        <v>623</v>
      </c>
      <c r="BP23" s="122" t="s">
        <v>624</v>
      </c>
      <c r="BQ23" s="122" t="s">
        <v>625</v>
      </c>
      <c r="BR23" s="122" t="s">
        <v>626</v>
      </c>
      <c r="BS23" s="122" t="s">
        <v>627</v>
      </c>
      <c r="BT23" s="122" t="s">
        <v>628</v>
      </c>
      <c r="BU23" s="122" t="s">
        <v>629</v>
      </c>
      <c r="BV23" s="122" t="s">
        <v>630</v>
      </c>
      <c r="BW23" s="122" t="s">
        <v>631</v>
      </c>
      <c r="BX23" s="122" t="s">
        <v>632</v>
      </c>
      <c r="BY23" s="122" t="s">
        <v>633</v>
      </c>
      <c r="BZ23" s="122" t="s">
        <v>634</v>
      </c>
      <c r="CA23" s="122" t="s">
        <v>635</v>
      </c>
      <c r="CB23" s="122" t="s">
        <v>636</v>
      </c>
      <c r="CC23" s="122" t="s">
        <v>637</v>
      </c>
      <c r="CD23" s="122" t="s">
        <v>638</v>
      </c>
      <c r="CE23" s="122" t="s">
        <v>639</v>
      </c>
      <c r="CF23" s="122" t="s">
        <v>640</v>
      </c>
      <c r="CG23" s="122" t="s">
        <v>641</v>
      </c>
      <c r="CH23" s="122" t="s">
        <v>642</v>
      </c>
      <c r="CI23" s="122" t="s">
        <v>643</v>
      </c>
      <c r="CJ23" s="122" t="s">
        <v>644</v>
      </c>
      <c r="CK23" s="122" t="s">
        <v>645</v>
      </c>
      <c r="CL23" s="122" t="s">
        <v>646</v>
      </c>
      <c r="CM23" s="122" t="s">
        <v>647</v>
      </c>
      <c r="CN23" s="122" t="s">
        <v>648</v>
      </c>
      <c r="CO23" s="122" t="s">
        <v>649</v>
      </c>
      <c r="CP23" s="122" t="s">
        <v>650</v>
      </c>
      <c r="CQ23" s="122" t="s">
        <v>651</v>
      </c>
      <c r="CR23" s="122" t="s">
        <v>652</v>
      </c>
      <c r="CS23" s="122" t="s">
        <v>653</v>
      </c>
      <c r="CT23" s="122" t="s">
        <v>654</v>
      </c>
      <c r="CU23" s="122" t="s">
        <v>655</v>
      </c>
      <c r="CV23" s="122" t="s">
        <v>656</v>
      </c>
      <c r="CW23" s="122" t="s">
        <v>657</v>
      </c>
      <c r="CX23" s="122" t="s">
        <v>658</v>
      </c>
      <c r="CY23" s="122" t="s">
        <v>659</v>
      </c>
      <c r="CZ23" s="122" t="s">
        <v>660</v>
      </c>
      <c r="DA23" s="122" t="s">
        <v>661</v>
      </c>
      <c r="DB23" s="122" t="s">
        <v>662</v>
      </c>
      <c r="DC23" s="122" t="s">
        <v>663</v>
      </c>
      <c r="DD23" s="122" t="s">
        <v>664</v>
      </c>
      <c r="DE23" s="122" t="s">
        <v>665</v>
      </c>
      <c r="DF23" s="122" t="s">
        <v>666</v>
      </c>
      <c r="DG23" s="331" t="s">
        <v>667</v>
      </c>
    </row>
    <row r="24" spans="1:111" ht="15" thickBot="1">
      <c r="I24" s="180" t="s">
        <v>208</v>
      </c>
      <c r="J24" s="8" t="s">
        <v>319</v>
      </c>
      <c r="K24" s="180" t="s">
        <v>148</v>
      </c>
      <c r="L24" s="48">
        <v>0</v>
      </c>
      <c r="M24" s="48">
        <v>0</v>
      </c>
      <c r="N24" s="48">
        <v>0</v>
      </c>
      <c r="O24" s="48">
        <v>0</v>
      </c>
      <c r="P24" s="48">
        <v>0</v>
      </c>
      <c r="Q24" s="48">
        <v>0</v>
      </c>
      <c r="R24" s="48">
        <v>0</v>
      </c>
      <c r="S24" s="48">
        <v>0</v>
      </c>
      <c r="T24" s="48">
        <v>0</v>
      </c>
      <c r="U24" s="48">
        <v>1.79159351463621E-2</v>
      </c>
      <c r="V24" s="48">
        <v>4.2194203499176297E-2</v>
      </c>
      <c r="W24" s="48">
        <v>7.3686430585990795E-2</v>
      </c>
      <c r="X24" s="48">
        <v>0.1855308199671758</v>
      </c>
      <c r="Y24" s="48">
        <v>0.38858187999875671</v>
      </c>
      <c r="Z24" s="48">
        <v>0.56602698513094241</v>
      </c>
      <c r="AA24" s="48">
        <v>0.59805205099124081</v>
      </c>
      <c r="AB24" s="48">
        <v>0.60051995496328592</v>
      </c>
      <c r="AC24" s="48">
        <v>0.61273889660050562</v>
      </c>
      <c r="AD24" s="48">
        <v>0.67145809109373689</v>
      </c>
      <c r="AE24" s="48">
        <v>0.69671581017761208</v>
      </c>
      <c r="AF24" s="48">
        <v>0.72139063097696943</v>
      </c>
      <c r="AG24" s="48">
        <v>0.78095195506751491</v>
      </c>
      <c r="AH24" s="48">
        <v>0.81189042381967313</v>
      </c>
      <c r="AI24" s="48">
        <v>0.86162831740819756</v>
      </c>
      <c r="AJ24" s="48">
        <v>0.89257156205046928</v>
      </c>
      <c r="AK24" s="48">
        <v>0.89781329809610178</v>
      </c>
      <c r="AL24" s="48">
        <v>0.9</v>
      </c>
      <c r="AM24" s="48">
        <v>0.90595350694580501</v>
      </c>
      <c r="AN24" s="48">
        <v>0.91687312140937705</v>
      </c>
      <c r="AO24" s="48">
        <v>0.93063154728361519</v>
      </c>
      <c r="AP24" s="48">
        <v>0.96458045085213162</v>
      </c>
      <c r="AQ24" s="48">
        <v>0.97593438949485478</v>
      </c>
      <c r="AR24" s="48">
        <v>0.99490909269881622</v>
      </c>
      <c r="AS24" s="48">
        <v>1</v>
      </c>
      <c r="AT24" s="48">
        <v>1</v>
      </c>
      <c r="AU24" s="48">
        <v>1</v>
      </c>
      <c r="AV24" s="48">
        <v>1</v>
      </c>
      <c r="AW24" s="48">
        <v>1</v>
      </c>
      <c r="AX24" s="48">
        <v>1</v>
      </c>
      <c r="AY24" s="48">
        <v>1</v>
      </c>
      <c r="AZ24" s="48">
        <v>1</v>
      </c>
      <c r="BA24" s="48">
        <v>1</v>
      </c>
      <c r="BB24" s="48">
        <v>1</v>
      </c>
      <c r="BC24" s="48">
        <v>1</v>
      </c>
      <c r="BD24" s="48">
        <v>1</v>
      </c>
      <c r="BE24" s="48">
        <v>1</v>
      </c>
      <c r="BF24" s="48">
        <v>1</v>
      </c>
      <c r="BG24" s="48">
        <v>1</v>
      </c>
      <c r="BH24" s="48">
        <v>1</v>
      </c>
      <c r="BI24" s="48">
        <v>1</v>
      </c>
      <c r="BJ24" s="48">
        <v>1</v>
      </c>
      <c r="BK24" s="48">
        <v>1</v>
      </c>
      <c r="BL24" s="48">
        <v>1</v>
      </c>
      <c r="BM24" s="48">
        <v>1</v>
      </c>
      <c r="BN24" s="48">
        <v>1</v>
      </c>
      <c r="BO24" s="48">
        <v>1</v>
      </c>
      <c r="BP24" s="48">
        <v>1</v>
      </c>
      <c r="BQ24" s="48">
        <v>1</v>
      </c>
      <c r="BR24" s="48">
        <v>1</v>
      </c>
      <c r="BS24" s="48">
        <v>1</v>
      </c>
      <c r="BT24" s="48">
        <v>1</v>
      </c>
      <c r="BU24" s="48">
        <v>1</v>
      </c>
      <c r="BV24" s="48">
        <v>1</v>
      </c>
      <c r="BW24" s="48">
        <v>1</v>
      </c>
      <c r="BX24" s="48">
        <v>1</v>
      </c>
      <c r="BY24" s="48">
        <v>1</v>
      </c>
      <c r="BZ24" s="48">
        <v>1</v>
      </c>
      <c r="CA24" s="48">
        <v>1</v>
      </c>
      <c r="CB24" s="48">
        <v>1</v>
      </c>
      <c r="CC24" s="48">
        <v>1</v>
      </c>
      <c r="CD24" s="48">
        <v>1</v>
      </c>
      <c r="CE24" s="48">
        <v>1</v>
      </c>
      <c r="CF24" s="48">
        <v>1</v>
      </c>
      <c r="CG24" s="48">
        <v>1</v>
      </c>
      <c r="CH24" s="48">
        <v>1</v>
      </c>
      <c r="CI24" s="48">
        <v>1</v>
      </c>
      <c r="CJ24" s="48">
        <v>1</v>
      </c>
      <c r="CK24" s="48">
        <v>1</v>
      </c>
      <c r="CL24" s="48">
        <v>1</v>
      </c>
      <c r="CM24" s="48">
        <v>1</v>
      </c>
      <c r="CN24" s="48">
        <v>1</v>
      </c>
      <c r="CO24" s="48">
        <v>1</v>
      </c>
      <c r="CP24" s="48">
        <v>1</v>
      </c>
      <c r="CQ24" s="48">
        <v>1</v>
      </c>
      <c r="CR24" s="48">
        <v>1</v>
      </c>
      <c r="CS24" s="48">
        <v>1</v>
      </c>
      <c r="CT24" s="48">
        <v>1</v>
      </c>
      <c r="CU24" s="48">
        <v>1</v>
      </c>
      <c r="CV24" s="48">
        <v>1</v>
      </c>
      <c r="CW24" s="48">
        <v>1</v>
      </c>
      <c r="CX24" s="48">
        <v>1</v>
      </c>
      <c r="CY24" s="48">
        <v>1</v>
      </c>
      <c r="CZ24" s="48">
        <v>1</v>
      </c>
      <c r="DA24" s="48">
        <v>1</v>
      </c>
      <c r="DB24" s="48">
        <v>1</v>
      </c>
      <c r="DC24" s="48">
        <v>1</v>
      </c>
      <c r="DD24" s="48">
        <v>1</v>
      </c>
      <c r="DE24" s="48">
        <v>1</v>
      </c>
      <c r="DF24" s="48">
        <v>1</v>
      </c>
      <c r="DG24" s="310">
        <v>1</v>
      </c>
    </row>
    <row r="25" spans="1:111" ht="23.4" hidden="1" thickBot="1">
      <c r="I25" s="180" t="s">
        <v>208</v>
      </c>
      <c r="J25" s="8" t="s">
        <v>319</v>
      </c>
      <c r="K25" s="180" t="s">
        <v>326</v>
      </c>
      <c r="L25" s="48">
        <v>0</v>
      </c>
      <c r="M25" s="48">
        <v>0</v>
      </c>
      <c r="N25" s="48">
        <v>0</v>
      </c>
      <c r="O25" s="48">
        <v>0</v>
      </c>
      <c r="P25" s="48">
        <v>0</v>
      </c>
      <c r="Q25" s="48">
        <v>0</v>
      </c>
      <c r="R25" s="48">
        <v>0</v>
      </c>
      <c r="S25" s="48">
        <v>0</v>
      </c>
      <c r="T25" s="48">
        <v>0</v>
      </c>
      <c r="U25" s="48">
        <v>0</v>
      </c>
      <c r="V25" s="48">
        <v>0</v>
      </c>
      <c r="W25" s="48">
        <v>0</v>
      </c>
      <c r="X25" s="48">
        <v>3.8047591950928702E-2</v>
      </c>
      <c r="Y25" s="48">
        <v>0.1422109317720861</v>
      </c>
      <c r="Z25" s="48">
        <v>0.1705611872186476</v>
      </c>
      <c r="AA25" s="48">
        <v>0.2114738437003196</v>
      </c>
      <c r="AB25" s="48">
        <v>0.3</v>
      </c>
      <c r="AC25" s="48">
        <v>0.3</v>
      </c>
      <c r="AD25" s="48">
        <v>0.30149452956209338</v>
      </c>
      <c r="AE25" s="48">
        <v>0.31710292668426487</v>
      </c>
      <c r="AF25" s="48">
        <v>0.32621470636191169</v>
      </c>
      <c r="AG25" s="48">
        <v>0.36020686173790861</v>
      </c>
      <c r="AH25" s="48">
        <v>0.39090272686570399</v>
      </c>
      <c r="AI25" s="48">
        <v>0.4</v>
      </c>
      <c r="AJ25" s="48">
        <v>0.48243466049253608</v>
      </c>
      <c r="AK25" s="48">
        <v>0.57154840899044679</v>
      </c>
      <c r="AL25" s="48">
        <v>0.61184335317991467</v>
      </c>
      <c r="AM25" s="48">
        <v>0.65843319583425364</v>
      </c>
      <c r="AN25" s="48">
        <v>0.70208431116644721</v>
      </c>
      <c r="AO25" s="48">
        <v>0.70503288671499964</v>
      </c>
      <c r="AP25" s="48">
        <v>0.71412783619456266</v>
      </c>
      <c r="AQ25" s="48">
        <v>0.73863081384920959</v>
      </c>
      <c r="AR25" s="48">
        <v>0.76181410758648782</v>
      </c>
      <c r="AS25" s="48">
        <v>0.79543406207742084</v>
      </c>
      <c r="AT25" s="48">
        <v>0.83320219140969076</v>
      </c>
      <c r="AU25" s="48">
        <v>0.84792040147057413</v>
      </c>
      <c r="AV25" s="48">
        <v>0.8649594441515478</v>
      </c>
      <c r="AW25" s="48">
        <v>0.89424439838847103</v>
      </c>
      <c r="AX25" s="48">
        <v>0.95978689742945644</v>
      </c>
      <c r="AY25" s="48">
        <v>0.99111195434327715</v>
      </c>
      <c r="AZ25" s="48">
        <v>0.99824223178907923</v>
      </c>
      <c r="BA25" s="48">
        <v>1</v>
      </c>
      <c r="BB25" s="48">
        <v>1</v>
      </c>
      <c r="BC25" s="48">
        <v>1</v>
      </c>
      <c r="BD25" s="48">
        <v>1</v>
      </c>
      <c r="BE25" s="48">
        <v>1</v>
      </c>
      <c r="BF25" s="48">
        <v>1</v>
      </c>
      <c r="BG25" s="48">
        <v>1</v>
      </c>
      <c r="BH25" s="48">
        <v>1</v>
      </c>
      <c r="BI25" s="48">
        <v>1</v>
      </c>
      <c r="BJ25" s="48">
        <v>1</v>
      </c>
      <c r="BK25" s="48">
        <v>1</v>
      </c>
      <c r="BL25" s="48">
        <v>1</v>
      </c>
      <c r="BM25" s="48">
        <v>1</v>
      </c>
      <c r="BN25" s="48">
        <v>1</v>
      </c>
      <c r="BO25" s="48">
        <v>1</v>
      </c>
      <c r="BP25" s="48">
        <v>1</v>
      </c>
      <c r="BQ25" s="48">
        <v>1</v>
      </c>
      <c r="BR25" s="48">
        <v>1</v>
      </c>
      <c r="BS25" s="48">
        <v>1</v>
      </c>
      <c r="BT25" s="48">
        <v>1</v>
      </c>
      <c r="BU25" s="48">
        <v>1</v>
      </c>
      <c r="BV25" s="48">
        <v>1</v>
      </c>
      <c r="BW25" s="48">
        <v>1</v>
      </c>
      <c r="BX25" s="48">
        <v>1</v>
      </c>
      <c r="BY25" s="48">
        <v>1</v>
      </c>
      <c r="BZ25" s="48">
        <v>1</v>
      </c>
      <c r="CA25" s="48">
        <v>1</v>
      </c>
      <c r="CB25" s="48">
        <v>1</v>
      </c>
      <c r="CC25" s="48">
        <v>1</v>
      </c>
      <c r="CD25" s="48">
        <v>1</v>
      </c>
      <c r="CE25" s="48">
        <v>1</v>
      </c>
      <c r="CF25" s="48">
        <v>1</v>
      </c>
      <c r="CG25" s="48">
        <v>1</v>
      </c>
      <c r="CH25" s="48">
        <v>1</v>
      </c>
      <c r="CI25" s="48">
        <v>1</v>
      </c>
      <c r="CJ25" s="48">
        <v>1</v>
      </c>
      <c r="CK25" s="48">
        <v>1</v>
      </c>
      <c r="CL25" s="48">
        <v>1</v>
      </c>
      <c r="CM25" s="48">
        <v>1</v>
      </c>
      <c r="CN25" s="48">
        <v>1</v>
      </c>
      <c r="CO25" s="48">
        <v>1</v>
      </c>
      <c r="CP25" s="48">
        <v>1</v>
      </c>
      <c r="CQ25" s="48">
        <v>1</v>
      </c>
      <c r="CR25" s="48">
        <v>1</v>
      </c>
      <c r="CS25" s="48">
        <v>1</v>
      </c>
      <c r="CT25" s="48">
        <v>1</v>
      </c>
      <c r="CU25" s="48">
        <v>1</v>
      </c>
      <c r="CV25" s="48">
        <v>1</v>
      </c>
      <c r="CW25" s="48">
        <v>1</v>
      </c>
      <c r="CX25" s="48">
        <v>1</v>
      </c>
      <c r="CY25" s="48">
        <v>1</v>
      </c>
      <c r="CZ25" s="48">
        <v>1</v>
      </c>
      <c r="DA25" s="48">
        <v>1</v>
      </c>
      <c r="DB25" s="48">
        <v>1</v>
      </c>
      <c r="DC25" s="48">
        <v>1</v>
      </c>
      <c r="DD25" s="48">
        <v>1</v>
      </c>
      <c r="DE25" s="48">
        <v>1</v>
      </c>
      <c r="DF25" s="48">
        <v>1</v>
      </c>
      <c r="DG25" s="311">
        <v>1</v>
      </c>
    </row>
    <row r="26" spans="1:111" ht="15" hidden="1" thickBot="1">
      <c r="I26" s="180" t="s">
        <v>208</v>
      </c>
      <c r="J26" s="8" t="s">
        <v>319</v>
      </c>
      <c r="K26" s="180" t="s">
        <v>327</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8">
        <v>0</v>
      </c>
      <c r="AI26" s="48">
        <v>0</v>
      </c>
      <c r="AJ26" s="48">
        <v>0</v>
      </c>
      <c r="AK26" s="48">
        <v>0</v>
      </c>
      <c r="AL26" s="48">
        <v>0</v>
      </c>
      <c r="AM26" s="48">
        <v>0</v>
      </c>
      <c r="AN26" s="48">
        <v>0</v>
      </c>
      <c r="AO26" s="48">
        <v>0</v>
      </c>
      <c r="AP26" s="48">
        <v>0</v>
      </c>
      <c r="AQ26" s="48">
        <v>0</v>
      </c>
      <c r="AR26" s="48">
        <v>0</v>
      </c>
      <c r="AS26" s="48">
        <v>0</v>
      </c>
      <c r="AT26" s="48">
        <v>0</v>
      </c>
      <c r="AU26" s="48">
        <v>0</v>
      </c>
      <c r="AV26" s="48">
        <v>0</v>
      </c>
      <c r="AW26" s="48">
        <v>0</v>
      </c>
      <c r="AX26" s="48">
        <v>0</v>
      </c>
      <c r="AY26" s="48">
        <v>0</v>
      </c>
      <c r="AZ26" s="48">
        <v>0</v>
      </c>
      <c r="BA26" s="48">
        <v>0</v>
      </c>
      <c r="BB26" s="48">
        <v>0</v>
      </c>
      <c r="BC26" s="48">
        <v>0</v>
      </c>
      <c r="BD26" s="48">
        <v>0</v>
      </c>
      <c r="BE26" s="48">
        <v>0</v>
      </c>
      <c r="BF26" s="48">
        <v>0</v>
      </c>
      <c r="BG26" s="48">
        <v>0</v>
      </c>
      <c r="BH26" s="48">
        <v>0</v>
      </c>
      <c r="BI26" s="48">
        <v>0</v>
      </c>
      <c r="BJ26" s="48">
        <v>0</v>
      </c>
      <c r="BK26" s="48">
        <v>0</v>
      </c>
      <c r="BL26" s="48">
        <v>0</v>
      </c>
      <c r="BM26" s="48">
        <v>0</v>
      </c>
      <c r="BN26" s="48">
        <v>0</v>
      </c>
      <c r="BO26" s="48">
        <v>0</v>
      </c>
      <c r="BP26" s="48">
        <v>0</v>
      </c>
      <c r="BQ26" s="48">
        <v>1.7318468185571902E-2</v>
      </c>
      <c r="BR26" s="48">
        <v>4.5423520659536802E-2</v>
      </c>
      <c r="BS26" s="48">
        <v>7.1176098139628899E-2</v>
      </c>
      <c r="BT26" s="48">
        <v>9.0725167867224205E-2</v>
      </c>
      <c r="BU26" s="48">
        <v>0.1</v>
      </c>
      <c r="BV26" s="48">
        <v>0.1030499007071347</v>
      </c>
      <c r="BW26" s="48">
        <v>0.11879893794164351</v>
      </c>
      <c r="BX26" s="48">
        <v>0.14879745711505149</v>
      </c>
      <c r="BY26" s="48">
        <v>0.16320995210577849</v>
      </c>
      <c r="BZ26" s="48">
        <v>0.20640222387504639</v>
      </c>
      <c r="CA26" s="48">
        <v>0.35685448493861482</v>
      </c>
      <c r="CB26" s="48">
        <v>0.48880444775009119</v>
      </c>
      <c r="CC26" s="48">
        <v>0.5</v>
      </c>
      <c r="CD26" s="48">
        <v>0.50861388453920919</v>
      </c>
      <c r="CE26" s="48">
        <v>0.60413973522880482</v>
      </c>
      <c r="CF26" s="48">
        <v>0.69745878639692949</v>
      </c>
      <c r="CG26" s="48">
        <v>0.7533923147036532</v>
      </c>
      <c r="CH26" s="48">
        <v>0.83141974682642361</v>
      </c>
      <c r="CI26" s="48">
        <v>0.93276443818208798</v>
      </c>
      <c r="CJ26" s="48">
        <v>0.99215774528368961</v>
      </c>
      <c r="CK26" s="48">
        <v>0.99997767917180636</v>
      </c>
      <c r="CL26" s="48">
        <v>1</v>
      </c>
      <c r="CM26" s="48">
        <v>1</v>
      </c>
      <c r="CN26" s="48">
        <v>1</v>
      </c>
      <c r="CO26" s="48">
        <v>1</v>
      </c>
      <c r="CP26" s="48">
        <v>1</v>
      </c>
      <c r="CQ26" s="48">
        <v>1</v>
      </c>
      <c r="CR26" s="48">
        <v>1</v>
      </c>
      <c r="CS26" s="48">
        <v>1</v>
      </c>
      <c r="CT26" s="48">
        <v>1</v>
      </c>
      <c r="CU26" s="48">
        <v>1</v>
      </c>
      <c r="CV26" s="48">
        <v>1</v>
      </c>
      <c r="CW26" s="48">
        <v>1</v>
      </c>
      <c r="CX26" s="48">
        <v>1</v>
      </c>
      <c r="CY26" s="48">
        <v>1</v>
      </c>
      <c r="CZ26" s="48">
        <v>1</v>
      </c>
      <c r="DA26" s="48">
        <v>1</v>
      </c>
      <c r="DB26" s="48">
        <v>1</v>
      </c>
      <c r="DC26" s="48">
        <v>1</v>
      </c>
      <c r="DD26" s="48">
        <v>1</v>
      </c>
      <c r="DE26" s="48">
        <v>1</v>
      </c>
      <c r="DF26" s="48">
        <v>1</v>
      </c>
      <c r="DG26" s="311">
        <v>1</v>
      </c>
    </row>
    <row r="27" spans="1:111" ht="15" hidden="1" thickBot="1">
      <c r="I27" s="180" t="s">
        <v>208</v>
      </c>
      <c r="J27" s="8" t="s">
        <v>319</v>
      </c>
      <c r="K27" s="180" t="s">
        <v>330</v>
      </c>
      <c r="L27" s="48">
        <v>0</v>
      </c>
      <c r="M27" s="48">
        <v>0</v>
      </c>
      <c r="N27" s="48">
        <v>0</v>
      </c>
      <c r="O27" s="48">
        <v>0</v>
      </c>
      <c r="P27" s="48">
        <v>0</v>
      </c>
      <c r="Q27" s="48">
        <v>0</v>
      </c>
      <c r="R27" s="48">
        <v>0</v>
      </c>
      <c r="S27" s="48">
        <v>0</v>
      </c>
      <c r="T27" s="48">
        <v>0</v>
      </c>
      <c r="U27" s="48">
        <v>0</v>
      </c>
      <c r="V27" s="48">
        <v>0</v>
      </c>
      <c r="W27" s="48">
        <v>0</v>
      </c>
      <c r="X27" s="48">
        <v>0</v>
      </c>
      <c r="Y27" s="48">
        <v>5.5526429281889996E-3</v>
      </c>
      <c r="Z27" s="48">
        <v>2.8663552173531202E-2</v>
      </c>
      <c r="AA27" s="48">
        <v>5.1976854450234498E-2</v>
      </c>
      <c r="AB27" s="48">
        <v>0.104</v>
      </c>
      <c r="AC27" s="48">
        <v>0.19800000000000001</v>
      </c>
      <c r="AD27" s="48">
        <v>0.2068326473854839</v>
      </c>
      <c r="AE27" s="48">
        <v>0.28703975068909532</v>
      </c>
      <c r="AF27" s="48">
        <v>0.30731385980346593</v>
      </c>
      <c r="AG27" s="48">
        <v>0.3794383198080849</v>
      </c>
      <c r="AH27" s="48">
        <v>0.46125568957137553</v>
      </c>
      <c r="AI27" s="48">
        <v>0.49832142583007261</v>
      </c>
      <c r="AJ27" s="48">
        <v>0.53721704069470455</v>
      </c>
      <c r="AK27" s="48">
        <v>0.58984348018548927</v>
      </c>
      <c r="AL27" s="48">
        <v>0.62210777347210344</v>
      </c>
      <c r="AM27" s="48">
        <v>0.66183722475910112</v>
      </c>
      <c r="AN27" s="48">
        <v>0.72490426735901459</v>
      </c>
      <c r="AO27" s="48">
        <v>0.76032335648487381</v>
      </c>
      <c r="AP27" s="48">
        <v>0.81487352655088607</v>
      </c>
      <c r="AQ27" s="48">
        <v>0.85792123294345113</v>
      </c>
      <c r="AR27" s="48">
        <v>0.88837402437396151</v>
      </c>
      <c r="AS27" s="48">
        <v>0.9128002079798142</v>
      </c>
      <c r="AT27" s="48">
        <v>0.91361880178261601</v>
      </c>
      <c r="AU27" s="48">
        <v>0.92772574284929321</v>
      </c>
      <c r="AV27" s="48">
        <v>0.92997079485049883</v>
      </c>
      <c r="AW27" s="48">
        <v>0.95328639139660742</v>
      </c>
      <c r="AX27" s="48">
        <v>0.96250797011396316</v>
      </c>
      <c r="AY27" s="48">
        <v>0.96434757867750442</v>
      </c>
      <c r="AZ27" s="48">
        <v>0.97514251529127438</v>
      </c>
      <c r="BA27" s="48">
        <v>0.9837776911234728</v>
      </c>
      <c r="BB27" s="48">
        <v>0.98565843504811523</v>
      </c>
      <c r="BC27" s="48">
        <v>0.99096160528258437</v>
      </c>
      <c r="BD27" s="48">
        <v>0.99849812358187762</v>
      </c>
      <c r="BE27" s="48">
        <v>1</v>
      </c>
      <c r="BF27" s="48">
        <v>1</v>
      </c>
      <c r="BG27" s="48">
        <v>1</v>
      </c>
      <c r="BH27" s="48">
        <v>1</v>
      </c>
      <c r="BI27" s="48">
        <v>1</v>
      </c>
      <c r="BJ27" s="48">
        <v>1</v>
      </c>
      <c r="BK27" s="48">
        <v>1</v>
      </c>
      <c r="BL27" s="48">
        <v>1</v>
      </c>
      <c r="BM27" s="48">
        <v>1</v>
      </c>
      <c r="BN27" s="48">
        <v>1</v>
      </c>
      <c r="BO27" s="48">
        <v>1</v>
      </c>
      <c r="BP27" s="48">
        <v>1</v>
      </c>
      <c r="BQ27" s="48">
        <v>1</v>
      </c>
      <c r="BR27" s="48">
        <v>1</v>
      </c>
      <c r="BS27" s="48">
        <v>1</v>
      </c>
      <c r="BT27" s="48">
        <v>1</v>
      </c>
      <c r="BU27" s="48">
        <v>1</v>
      </c>
      <c r="BV27" s="48">
        <v>1</v>
      </c>
      <c r="BW27" s="48">
        <v>1</v>
      </c>
      <c r="BX27" s="48">
        <v>1</v>
      </c>
      <c r="BY27" s="48">
        <v>1</v>
      </c>
      <c r="BZ27" s="48">
        <v>1</v>
      </c>
      <c r="CA27" s="48">
        <v>1</v>
      </c>
      <c r="CB27" s="48">
        <v>1</v>
      </c>
      <c r="CC27" s="48">
        <v>1</v>
      </c>
      <c r="CD27" s="48">
        <v>1</v>
      </c>
      <c r="CE27" s="48">
        <v>1</v>
      </c>
      <c r="CF27" s="48">
        <v>1</v>
      </c>
      <c r="CG27" s="48">
        <v>1</v>
      </c>
      <c r="CH27" s="48">
        <v>1</v>
      </c>
      <c r="CI27" s="48">
        <v>1</v>
      </c>
      <c r="CJ27" s="48">
        <v>1</v>
      </c>
      <c r="CK27" s="48">
        <v>1</v>
      </c>
      <c r="CL27" s="48">
        <v>1</v>
      </c>
      <c r="CM27" s="48">
        <v>1</v>
      </c>
      <c r="CN27" s="48">
        <v>1</v>
      </c>
      <c r="CO27" s="48">
        <v>1</v>
      </c>
      <c r="CP27" s="48">
        <v>1</v>
      </c>
      <c r="CQ27" s="48">
        <v>1</v>
      </c>
      <c r="CR27" s="48">
        <v>1</v>
      </c>
      <c r="CS27" s="48">
        <v>1</v>
      </c>
      <c r="CT27" s="48">
        <v>1</v>
      </c>
      <c r="CU27" s="48">
        <v>1</v>
      </c>
      <c r="CV27" s="48">
        <v>1</v>
      </c>
      <c r="CW27" s="48">
        <v>1</v>
      </c>
      <c r="CX27" s="48">
        <v>1</v>
      </c>
      <c r="CY27" s="48">
        <v>1</v>
      </c>
      <c r="CZ27" s="48">
        <v>1</v>
      </c>
      <c r="DA27" s="48">
        <v>1</v>
      </c>
      <c r="DB27" s="48">
        <v>1</v>
      </c>
      <c r="DC27" s="48">
        <v>1</v>
      </c>
      <c r="DD27" s="48">
        <v>1</v>
      </c>
      <c r="DE27" s="48">
        <v>1</v>
      </c>
      <c r="DF27" s="48">
        <v>1</v>
      </c>
      <c r="DG27" s="311">
        <v>1</v>
      </c>
    </row>
    <row r="28" spans="1:111" ht="23.4" hidden="1" thickBot="1">
      <c r="I28" s="180" t="s">
        <v>208</v>
      </c>
      <c r="J28" s="8" t="s">
        <v>319</v>
      </c>
      <c r="K28" s="180" t="s">
        <v>331</v>
      </c>
      <c r="L28" s="48">
        <v>0</v>
      </c>
      <c r="M28" s="48">
        <v>0</v>
      </c>
      <c r="N28" s="48">
        <v>0</v>
      </c>
      <c r="O28" s="48">
        <v>0</v>
      </c>
      <c r="P28" s="48">
        <v>0</v>
      </c>
      <c r="Q28" s="48">
        <v>0</v>
      </c>
      <c r="R28" s="48">
        <v>0</v>
      </c>
      <c r="S28" s="48">
        <v>0</v>
      </c>
      <c r="T28" s="48">
        <v>0</v>
      </c>
      <c r="U28" s="48">
        <v>0</v>
      </c>
      <c r="V28" s="48">
        <v>1.8548477908200001E-4</v>
      </c>
      <c r="W28" s="48">
        <v>4.6936683577272001E-3</v>
      </c>
      <c r="X28" s="48">
        <v>3.0107624814983702E-2</v>
      </c>
      <c r="Y28" s="48">
        <v>8.9672397516317295E-2</v>
      </c>
      <c r="Z28" s="48">
        <v>0.14424788544465769</v>
      </c>
      <c r="AA28" s="48">
        <v>0.14629106148098159</v>
      </c>
      <c r="AB28" s="48">
        <v>0.15575946730446549</v>
      </c>
      <c r="AC28" s="48">
        <v>0.1990783222355097</v>
      </c>
      <c r="AD28" s="48">
        <v>0.2</v>
      </c>
      <c r="AE28" s="48">
        <v>0.2</v>
      </c>
      <c r="AF28" s="48">
        <v>0.22716630985714989</v>
      </c>
      <c r="AG28" s="48">
        <v>0.28282905070357361</v>
      </c>
      <c r="AH28" s="48">
        <v>0.3033203262654503</v>
      </c>
      <c r="AI28" s="48">
        <v>0.45500176924795749</v>
      </c>
      <c r="AJ28" s="48">
        <v>0.56649842356373492</v>
      </c>
      <c r="AK28" s="48">
        <v>0.5829903263041275</v>
      </c>
      <c r="AL28" s="48">
        <v>0.59113520775885542</v>
      </c>
      <c r="AM28" s="48">
        <v>0.6</v>
      </c>
      <c r="AN28" s="48">
        <v>0.63200000000000034</v>
      </c>
      <c r="AO28" s="48">
        <v>0.70941341285387194</v>
      </c>
      <c r="AP28" s="48">
        <v>0.74896434724268324</v>
      </c>
      <c r="AQ28" s="48">
        <v>0.8051660106699341</v>
      </c>
      <c r="AR28" s="48">
        <v>0.84013538009665967</v>
      </c>
      <c r="AS28" s="48">
        <v>0.87736461900645557</v>
      </c>
      <c r="AT28" s="48">
        <v>0.87845709908922132</v>
      </c>
      <c r="AU28" s="48">
        <v>0.88363320678531154</v>
      </c>
      <c r="AV28" s="48">
        <v>0.95541627297260556</v>
      </c>
      <c r="AW28" s="48">
        <v>0.97353898232962799</v>
      </c>
      <c r="AX28" s="48">
        <v>0.98022797372530357</v>
      </c>
      <c r="AY28" s="48">
        <v>0.98365589417896904</v>
      </c>
      <c r="AZ28" s="48">
        <v>0.99373572413028777</v>
      </c>
      <c r="BA28" s="48">
        <v>1</v>
      </c>
      <c r="BB28" s="48">
        <v>1</v>
      </c>
      <c r="BC28" s="48">
        <v>1</v>
      </c>
      <c r="BD28" s="48">
        <v>1</v>
      </c>
      <c r="BE28" s="48">
        <v>1</v>
      </c>
      <c r="BF28" s="48">
        <v>1</v>
      </c>
      <c r="BG28" s="48">
        <v>1</v>
      </c>
      <c r="BH28" s="48">
        <v>1</v>
      </c>
      <c r="BI28" s="48">
        <v>1</v>
      </c>
      <c r="BJ28" s="48">
        <v>1</v>
      </c>
      <c r="BK28" s="48">
        <v>1</v>
      </c>
      <c r="BL28" s="48">
        <v>1</v>
      </c>
      <c r="BM28" s="48">
        <v>1</v>
      </c>
      <c r="BN28" s="48">
        <v>1</v>
      </c>
      <c r="BO28" s="48">
        <v>1</v>
      </c>
      <c r="BP28" s="48">
        <v>1</v>
      </c>
      <c r="BQ28" s="48">
        <v>1</v>
      </c>
      <c r="BR28" s="48">
        <v>1</v>
      </c>
      <c r="BS28" s="48">
        <v>1</v>
      </c>
      <c r="BT28" s="48">
        <v>1</v>
      </c>
      <c r="BU28" s="48">
        <v>1</v>
      </c>
      <c r="BV28" s="48">
        <v>1</v>
      </c>
      <c r="BW28" s="48">
        <v>1</v>
      </c>
      <c r="BX28" s="48">
        <v>1</v>
      </c>
      <c r="BY28" s="48">
        <v>1</v>
      </c>
      <c r="BZ28" s="48">
        <v>1</v>
      </c>
      <c r="CA28" s="48">
        <v>1</v>
      </c>
      <c r="CB28" s="48">
        <v>1</v>
      </c>
      <c r="CC28" s="48">
        <v>1</v>
      </c>
      <c r="CD28" s="48">
        <v>1</v>
      </c>
      <c r="CE28" s="48">
        <v>1</v>
      </c>
      <c r="CF28" s="48">
        <v>1</v>
      </c>
      <c r="CG28" s="48">
        <v>1</v>
      </c>
      <c r="CH28" s="48">
        <v>1</v>
      </c>
      <c r="CI28" s="48">
        <v>1</v>
      </c>
      <c r="CJ28" s="48">
        <v>1</v>
      </c>
      <c r="CK28" s="48">
        <v>1</v>
      </c>
      <c r="CL28" s="48">
        <v>1</v>
      </c>
      <c r="CM28" s="48">
        <v>1</v>
      </c>
      <c r="CN28" s="48">
        <v>1</v>
      </c>
      <c r="CO28" s="48">
        <v>1</v>
      </c>
      <c r="CP28" s="48">
        <v>1</v>
      </c>
      <c r="CQ28" s="48">
        <v>1</v>
      </c>
      <c r="CR28" s="48">
        <v>1</v>
      </c>
      <c r="CS28" s="48">
        <v>1</v>
      </c>
      <c r="CT28" s="48">
        <v>1</v>
      </c>
      <c r="CU28" s="48">
        <v>1</v>
      </c>
      <c r="CV28" s="48">
        <v>1</v>
      </c>
      <c r="CW28" s="48">
        <v>1</v>
      </c>
      <c r="CX28" s="48">
        <v>1</v>
      </c>
      <c r="CY28" s="48">
        <v>1</v>
      </c>
      <c r="CZ28" s="48">
        <v>1</v>
      </c>
      <c r="DA28" s="48">
        <v>1</v>
      </c>
      <c r="DB28" s="48">
        <v>1</v>
      </c>
      <c r="DC28" s="48">
        <v>1</v>
      </c>
      <c r="DD28" s="48">
        <v>1</v>
      </c>
      <c r="DE28" s="48">
        <v>1</v>
      </c>
      <c r="DF28" s="48">
        <v>1</v>
      </c>
      <c r="DG28" s="311">
        <v>1</v>
      </c>
    </row>
    <row r="29" spans="1:111" ht="23.4" hidden="1" thickBot="1">
      <c r="I29" s="180" t="s">
        <v>208</v>
      </c>
      <c r="J29" s="8" t="s">
        <v>319</v>
      </c>
      <c r="K29" s="180" t="s">
        <v>332</v>
      </c>
      <c r="L29" s="48">
        <v>0</v>
      </c>
      <c r="M29" s="48">
        <v>0</v>
      </c>
      <c r="N29" s="48">
        <v>0</v>
      </c>
      <c r="O29" s="48">
        <v>0</v>
      </c>
      <c r="P29" s="48">
        <v>5.0412274502600399E-2</v>
      </c>
      <c r="Q29" s="48">
        <v>8.9899582040500095E-2</v>
      </c>
      <c r="R29" s="48">
        <v>0.1247209324270582</v>
      </c>
      <c r="S29" s="48">
        <v>0.17539952586530089</v>
      </c>
      <c r="T29" s="48">
        <v>0.24236173351723311</v>
      </c>
      <c r="U29" s="48">
        <v>0.3285244623053159</v>
      </c>
      <c r="V29" s="48">
        <v>0.43157973154248053</v>
      </c>
      <c r="W29" s="48">
        <v>0.5</v>
      </c>
      <c r="X29" s="48">
        <v>0.55472665405816257</v>
      </c>
      <c r="Y29" s="48">
        <v>0.73272626968731125</v>
      </c>
      <c r="Z29" s="48">
        <v>0.86559893442490765</v>
      </c>
      <c r="AA29" s="48">
        <v>0.86938411539686145</v>
      </c>
      <c r="AB29" s="48">
        <v>0.8703576003219915</v>
      </c>
      <c r="AC29" s="48">
        <v>0.89172437566450069</v>
      </c>
      <c r="AD29" s="48">
        <v>0.92426581422375398</v>
      </c>
      <c r="AE29" s="48">
        <v>0.96304832900457882</v>
      </c>
      <c r="AF29" s="48">
        <v>0.9852664508521316</v>
      </c>
      <c r="AG29" s="48">
        <v>0.98959529543461655</v>
      </c>
      <c r="AH29" s="48">
        <v>0.99669737930422997</v>
      </c>
      <c r="AI29" s="48">
        <v>1</v>
      </c>
      <c r="AJ29" s="48">
        <v>1</v>
      </c>
      <c r="AK29" s="48">
        <v>1</v>
      </c>
      <c r="AL29" s="48">
        <v>1</v>
      </c>
      <c r="AM29" s="48">
        <v>1</v>
      </c>
      <c r="AN29" s="48">
        <v>1</v>
      </c>
      <c r="AO29" s="48">
        <v>1</v>
      </c>
      <c r="AP29" s="48">
        <v>1</v>
      </c>
      <c r="AQ29" s="48">
        <v>1</v>
      </c>
      <c r="AR29" s="48">
        <v>1</v>
      </c>
      <c r="AS29" s="48">
        <v>1</v>
      </c>
      <c r="AT29" s="48">
        <v>1</v>
      </c>
      <c r="AU29" s="48">
        <v>1</v>
      </c>
      <c r="AV29" s="48">
        <v>1</v>
      </c>
      <c r="AW29" s="48">
        <v>1</v>
      </c>
      <c r="AX29" s="48">
        <v>1</v>
      </c>
      <c r="AY29" s="48">
        <v>1</v>
      </c>
      <c r="AZ29" s="48">
        <v>1</v>
      </c>
      <c r="BA29" s="48">
        <v>1</v>
      </c>
      <c r="BB29" s="48">
        <v>1</v>
      </c>
      <c r="BC29" s="48">
        <v>1</v>
      </c>
      <c r="BD29" s="48">
        <v>1</v>
      </c>
      <c r="BE29" s="48">
        <v>1</v>
      </c>
      <c r="BF29" s="48">
        <v>1</v>
      </c>
      <c r="BG29" s="48">
        <v>1</v>
      </c>
      <c r="BH29" s="48">
        <v>1</v>
      </c>
      <c r="BI29" s="48">
        <v>1</v>
      </c>
      <c r="BJ29" s="48">
        <v>1</v>
      </c>
      <c r="BK29" s="48">
        <v>1</v>
      </c>
      <c r="BL29" s="48">
        <v>1</v>
      </c>
      <c r="BM29" s="48">
        <v>1</v>
      </c>
      <c r="BN29" s="48">
        <v>1</v>
      </c>
      <c r="BO29" s="48">
        <v>1</v>
      </c>
      <c r="BP29" s="48">
        <v>1</v>
      </c>
      <c r="BQ29" s="48">
        <v>1</v>
      </c>
      <c r="BR29" s="48">
        <v>1</v>
      </c>
      <c r="BS29" s="48">
        <v>1</v>
      </c>
      <c r="BT29" s="48">
        <v>1</v>
      </c>
      <c r="BU29" s="48">
        <v>1</v>
      </c>
      <c r="BV29" s="48">
        <v>1</v>
      </c>
      <c r="BW29" s="48">
        <v>1</v>
      </c>
      <c r="BX29" s="48">
        <v>1</v>
      </c>
      <c r="BY29" s="48">
        <v>1</v>
      </c>
      <c r="BZ29" s="48">
        <v>1</v>
      </c>
      <c r="CA29" s="48">
        <v>1</v>
      </c>
      <c r="CB29" s="48">
        <v>1</v>
      </c>
      <c r="CC29" s="48">
        <v>1</v>
      </c>
      <c r="CD29" s="48">
        <v>1</v>
      </c>
      <c r="CE29" s="48">
        <v>1</v>
      </c>
      <c r="CF29" s="48">
        <v>1</v>
      </c>
      <c r="CG29" s="48">
        <v>1</v>
      </c>
      <c r="CH29" s="48">
        <v>1</v>
      </c>
      <c r="CI29" s="48">
        <v>1</v>
      </c>
      <c r="CJ29" s="48">
        <v>1</v>
      </c>
      <c r="CK29" s="48">
        <v>1</v>
      </c>
      <c r="CL29" s="48">
        <v>1</v>
      </c>
      <c r="CM29" s="48">
        <v>1</v>
      </c>
      <c r="CN29" s="48">
        <v>1</v>
      </c>
      <c r="CO29" s="48">
        <v>1</v>
      </c>
      <c r="CP29" s="48">
        <v>1</v>
      </c>
      <c r="CQ29" s="48">
        <v>1</v>
      </c>
      <c r="CR29" s="48">
        <v>1</v>
      </c>
      <c r="CS29" s="48">
        <v>1</v>
      </c>
      <c r="CT29" s="48">
        <v>1</v>
      </c>
      <c r="CU29" s="48">
        <v>1</v>
      </c>
      <c r="CV29" s="48">
        <v>1</v>
      </c>
      <c r="CW29" s="48">
        <v>1</v>
      </c>
      <c r="CX29" s="48">
        <v>1</v>
      </c>
      <c r="CY29" s="48">
        <v>1</v>
      </c>
      <c r="CZ29" s="48">
        <v>1</v>
      </c>
      <c r="DA29" s="48">
        <v>1</v>
      </c>
      <c r="DB29" s="48">
        <v>1</v>
      </c>
      <c r="DC29" s="48">
        <v>1</v>
      </c>
      <c r="DD29" s="48">
        <v>1</v>
      </c>
      <c r="DE29" s="48">
        <v>1</v>
      </c>
      <c r="DF29" s="48">
        <v>1</v>
      </c>
      <c r="DG29" s="311">
        <v>1</v>
      </c>
    </row>
    <row r="30" spans="1:111" ht="15" hidden="1" thickBot="1">
      <c r="I30" s="180" t="s">
        <v>208</v>
      </c>
      <c r="J30" s="8" t="s">
        <v>319</v>
      </c>
      <c r="K30" s="180" t="s">
        <v>333</v>
      </c>
      <c r="L30" s="48">
        <v>0</v>
      </c>
      <c r="M30" s="48">
        <v>0</v>
      </c>
      <c r="N30" s="48">
        <v>0</v>
      </c>
      <c r="O30" s="48">
        <v>0</v>
      </c>
      <c r="P30" s="48">
        <v>0</v>
      </c>
      <c r="Q30" s="48">
        <v>0</v>
      </c>
      <c r="R30" s="48">
        <v>0</v>
      </c>
      <c r="S30" s="48">
        <v>0</v>
      </c>
      <c r="T30" s="48">
        <v>0</v>
      </c>
      <c r="U30" s="48">
        <v>1.04709763934641E-2</v>
      </c>
      <c r="V30" s="48">
        <v>2.5834776674360498E-2</v>
      </c>
      <c r="W30" s="48">
        <v>3.9660746048362797E-2</v>
      </c>
      <c r="X30" s="48">
        <v>0.12543965669740689</v>
      </c>
      <c r="Y30" s="48">
        <v>0.32200000000000001</v>
      </c>
      <c r="Z30" s="48">
        <v>0.40429710354205772</v>
      </c>
      <c r="AA30" s="48">
        <v>0.43417120742407411</v>
      </c>
      <c r="AB30" s="48">
        <v>0.50440075681242658</v>
      </c>
      <c r="AC30" s="48">
        <v>0.6078185419044484</v>
      </c>
      <c r="AD30" s="48">
        <v>0.71716051760656618</v>
      </c>
      <c r="AE30" s="48">
        <v>0.76928922659766763</v>
      </c>
      <c r="AF30" s="48">
        <v>0.7899188341776382</v>
      </c>
      <c r="AG30" s="48">
        <v>0.7982668101695285</v>
      </c>
      <c r="AH30" s="48">
        <v>0.86799999999999999</v>
      </c>
      <c r="AI30" s="48">
        <v>0.9</v>
      </c>
      <c r="AJ30" s="48">
        <v>0.9</v>
      </c>
      <c r="AK30" s="48">
        <v>0.90521452290476878</v>
      </c>
      <c r="AL30" s="48">
        <v>0.91872756219665719</v>
      </c>
      <c r="AM30" s="48">
        <v>0.93119870673169525</v>
      </c>
      <c r="AN30" s="48">
        <v>0.94137116156078082</v>
      </c>
      <c r="AO30" s="48">
        <v>0.9564350004009422</v>
      </c>
      <c r="AP30" s="48">
        <v>0.9616794490970012</v>
      </c>
      <c r="AQ30" s="48">
        <v>0.98322042378173058</v>
      </c>
      <c r="AR30" s="48">
        <v>0.99208529165607284</v>
      </c>
      <c r="AS30" s="48">
        <v>1</v>
      </c>
      <c r="AT30" s="48">
        <v>1</v>
      </c>
      <c r="AU30" s="48">
        <v>1</v>
      </c>
      <c r="AV30" s="48">
        <v>1</v>
      </c>
      <c r="AW30" s="48">
        <v>1</v>
      </c>
      <c r="AX30" s="48">
        <v>1</v>
      </c>
      <c r="AY30" s="48">
        <v>1</v>
      </c>
      <c r="AZ30" s="48">
        <v>1</v>
      </c>
      <c r="BA30" s="48">
        <v>1</v>
      </c>
      <c r="BB30" s="48">
        <v>1</v>
      </c>
      <c r="BC30" s="48">
        <v>1</v>
      </c>
      <c r="BD30" s="48">
        <v>1</v>
      </c>
      <c r="BE30" s="48">
        <v>1</v>
      </c>
      <c r="BF30" s="48">
        <v>1</v>
      </c>
      <c r="BG30" s="48">
        <v>1</v>
      </c>
      <c r="BH30" s="48">
        <v>1</v>
      </c>
      <c r="BI30" s="48">
        <v>1</v>
      </c>
      <c r="BJ30" s="48">
        <v>1</v>
      </c>
      <c r="BK30" s="48">
        <v>1</v>
      </c>
      <c r="BL30" s="48">
        <v>1</v>
      </c>
      <c r="BM30" s="48">
        <v>1</v>
      </c>
      <c r="BN30" s="48">
        <v>1</v>
      </c>
      <c r="BO30" s="48">
        <v>1</v>
      </c>
      <c r="BP30" s="48">
        <v>1</v>
      </c>
      <c r="BQ30" s="48">
        <v>1</v>
      </c>
      <c r="BR30" s="48">
        <v>1</v>
      </c>
      <c r="BS30" s="48">
        <v>1</v>
      </c>
      <c r="BT30" s="48">
        <v>1</v>
      </c>
      <c r="BU30" s="48">
        <v>1</v>
      </c>
      <c r="BV30" s="48">
        <v>1</v>
      </c>
      <c r="BW30" s="48">
        <v>1</v>
      </c>
      <c r="BX30" s="48">
        <v>1</v>
      </c>
      <c r="BY30" s="48">
        <v>1</v>
      </c>
      <c r="BZ30" s="48">
        <v>1</v>
      </c>
      <c r="CA30" s="48">
        <v>1</v>
      </c>
      <c r="CB30" s="48">
        <v>1</v>
      </c>
      <c r="CC30" s="48">
        <v>1</v>
      </c>
      <c r="CD30" s="48">
        <v>1</v>
      </c>
      <c r="CE30" s="48">
        <v>1</v>
      </c>
      <c r="CF30" s="48">
        <v>1</v>
      </c>
      <c r="CG30" s="48">
        <v>1</v>
      </c>
      <c r="CH30" s="48">
        <v>1</v>
      </c>
      <c r="CI30" s="48">
        <v>1</v>
      </c>
      <c r="CJ30" s="48">
        <v>1</v>
      </c>
      <c r="CK30" s="48">
        <v>1</v>
      </c>
      <c r="CL30" s="48">
        <v>1</v>
      </c>
      <c r="CM30" s="48">
        <v>1</v>
      </c>
      <c r="CN30" s="48">
        <v>1</v>
      </c>
      <c r="CO30" s="48">
        <v>1</v>
      </c>
      <c r="CP30" s="48">
        <v>1</v>
      </c>
      <c r="CQ30" s="48">
        <v>1</v>
      </c>
      <c r="CR30" s="48">
        <v>1</v>
      </c>
      <c r="CS30" s="48">
        <v>1</v>
      </c>
      <c r="CT30" s="48">
        <v>1</v>
      </c>
      <c r="CU30" s="48">
        <v>1</v>
      </c>
      <c r="CV30" s="48">
        <v>1</v>
      </c>
      <c r="CW30" s="48">
        <v>1</v>
      </c>
      <c r="CX30" s="48">
        <v>1</v>
      </c>
      <c r="CY30" s="48">
        <v>1</v>
      </c>
      <c r="CZ30" s="48">
        <v>1</v>
      </c>
      <c r="DA30" s="48">
        <v>1</v>
      </c>
      <c r="DB30" s="48">
        <v>1</v>
      </c>
      <c r="DC30" s="48">
        <v>1</v>
      </c>
      <c r="DD30" s="48">
        <v>1</v>
      </c>
      <c r="DE30" s="48">
        <v>1</v>
      </c>
      <c r="DF30" s="48">
        <v>1</v>
      </c>
      <c r="DG30" s="311">
        <v>1</v>
      </c>
    </row>
    <row r="31" spans="1:111" ht="15" thickBot="1">
      <c r="I31" s="180" t="s">
        <v>210</v>
      </c>
      <c r="J31" s="8" t="s">
        <v>319</v>
      </c>
      <c r="K31" s="180" t="s">
        <v>148</v>
      </c>
      <c r="L31" s="48">
        <v>0</v>
      </c>
      <c r="M31" s="48">
        <v>0</v>
      </c>
      <c r="N31" s="48">
        <v>8.7999999999999995E-2</v>
      </c>
      <c r="O31" s="48">
        <v>0.1</v>
      </c>
      <c r="P31" s="48">
        <v>0.13985812392179389</v>
      </c>
      <c r="Q31" s="48">
        <v>0.16733336394515469</v>
      </c>
      <c r="R31" s="48">
        <v>0.1905370883305274</v>
      </c>
      <c r="S31" s="48">
        <v>0.2</v>
      </c>
      <c r="T31" s="48">
        <v>0.20348849028276519</v>
      </c>
      <c r="U31" s="48">
        <v>0.2102757089416164</v>
      </c>
      <c r="V31" s="48">
        <v>0.28561533536399142</v>
      </c>
      <c r="W31" s="48">
        <v>0.51991891253281608</v>
      </c>
      <c r="X31" s="48">
        <v>0.81123531734699905</v>
      </c>
      <c r="Y31" s="48">
        <v>0.93495901368654155</v>
      </c>
      <c r="Z31" s="48">
        <v>0.97617718751901195</v>
      </c>
      <c r="AA31" s="48">
        <v>0.98185772949888839</v>
      </c>
      <c r="AB31" s="48">
        <v>1</v>
      </c>
      <c r="AC31" s="48">
        <v>1</v>
      </c>
      <c r="AD31" s="48">
        <v>1</v>
      </c>
      <c r="AE31" s="48">
        <v>1</v>
      </c>
      <c r="AF31" s="48">
        <v>1</v>
      </c>
      <c r="AG31" s="48">
        <v>1</v>
      </c>
      <c r="AH31" s="48">
        <v>1</v>
      </c>
      <c r="AI31" s="48">
        <v>1</v>
      </c>
      <c r="AJ31" s="48">
        <v>1</v>
      </c>
      <c r="AK31" s="48">
        <v>1</v>
      </c>
      <c r="AL31" s="48">
        <v>1</v>
      </c>
      <c r="AM31" s="48">
        <v>1</v>
      </c>
      <c r="AN31" s="48">
        <v>1</v>
      </c>
      <c r="AO31" s="48">
        <v>1</v>
      </c>
      <c r="AP31" s="48">
        <v>1</v>
      </c>
      <c r="AQ31" s="48">
        <v>1</v>
      </c>
      <c r="AR31" s="48">
        <v>1</v>
      </c>
      <c r="AS31" s="48">
        <v>1</v>
      </c>
      <c r="AT31" s="48">
        <v>1</v>
      </c>
      <c r="AU31" s="48">
        <v>1</v>
      </c>
      <c r="AV31" s="48">
        <v>1</v>
      </c>
      <c r="AW31" s="48">
        <v>1</v>
      </c>
      <c r="AX31" s="48">
        <v>1</v>
      </c>
      <c r="AY31" s="48">
        <v>1</v>
      </c>
      <c r="AZ31" s="48">
        <v>1</v>
      </c>
      <c r="BA31" s="48">
        <v>1</v>
      </c>
      <c r="BB31" s="48">
        <v>1</v>
      </c>
      <c r="BC31" s="48">
        <v>1</v>
      </c>
      <c r="BD31" s="48">
        <v>1</v>
      </c>
      <c r="BE31" s="48">
        <v>1</v>
      </c>
      <c r="BF31" s="48">
        <v>1</v>
      </c>
      <c r="BG31" s="48">
        <v>1</v>
      </c>
      <c r="BH31" s="48">
        <v>1</v>
      </c>
      <c r="BI31" s="48">
        <v>1</v>
      </c>
      <c r="BJ31" s="48">
        <v>1</v>
      </c>
      <c r="BK31" s="48">
        <v>1</v>
      </c>
      <c r="BL31" s="48">
        <v>1</v>
      </c>
      <c r="BM31" s="48">
        <v>1</v>
      </c>
      <c r="BN31" s="48">
        <v>1</v>
      </c>
      <c r="BO31" s="48">
        <v>1</v>
      </c>
      <c r="BP31" s="48">
        <v>1</v>
      </c>
      <c r="BQ31" s="48">
        <v>1</v>
      </c>
      <c r="BR31" s="48">
        <v>1</v>
      </c>
      <c r="BS31" s="48">
        <v>1</v>
      </c>
      <c r="BT31" s="48">
        <v>1</v>
      </c>
      <c r="BU31" s="48">
        <v>1</v>
      </c>
      <c r="BV31" s="48">
        <v>1</v>
      </c>
      <c r="BW31" s="48">
        <v>1</v>
      </c>
      <c r="BX31" s="48">
        <v>1</v>
      </c>
      <c r="BY31" s="48">
        <v>1</v>
      </c>
      <c r="BZ31" s="48">
        <v>1</v>
      </c>
      <c r="CA31" s="48">
        <v>1</v>
      </c>
      <c r="CB31" s="48">
        <v>1</v>
      </c>
      <c r="CC31" s="48">
        <v>1</v>
      </c>
      <c r="CD31" s="48">
        <v>1</v>
      </c>
      <c r="CE31" s="48">
        <v>1</v>
      </c>
      <c r="CF31" s="48">
        <v>1</v>
      </c>
      <c r="CG31" s="48">
        <v>1</v>
      </c>
      <c r="CH31" s="48">
        <v>1</v>
      </c>
      <c r="CI31" s="48">
        <v>1</v>
      </c>
      <c r="CJ31" s="48">
        <v>1</v>
      </c>
      <c r="CK31" s="48">
        <v>1</v>
      </c>
      <c r="CL31" s="48">
        <v>1</v>
      </c>
      <c r="CM31" s="48">
        <v>1</v>
      </c>
      <c r="CN31" s="48">
        <v>1</v>
      </c>
      <c r="CO31" s="48">
        <v>1</v>
      </c>
      <c r="CP31" s="48">
        <v>1</v>
      </c>
      <c r="CQ31" s="48">
        <v>1</v>
      </c>
      <c r="CR31" s="48">
        <v>1</v>
      </c>
      <c r="CS31" s="48">
        <v>1</v>
      </c>
      <c r="CT31" s="48">
        <v>1</v>
      </c>
      <c r="CU31" s="48">
        <v>1</v>
      </c>
      <c r="CV31" s="48">
        <v>1</v>
      </c>
      <c r="CW31" s="48">
        <v>1</v>
      </c>
      <c r="CX31" s="48">
        <v>1</v>
      </c>
      <c r="CY31" s="48">
        <v>1</v>
      </c>
      <c r="CZ31" s="48">
        <v>1</v>
      </c>
      <c r="DA31" s="48">
        <v>1</v>
      </c>
      <c r="DB31" s="48">
        <v>1</v>
      </c>
      <c r="DC31" s="48">
        <v>1</v>
      </c>
      <c r="DD31" s="48">
        <v>1</v>
      </c>
      <c r="DE31" s="48">
        <v>1</v>
      </c>
      <c r="DF31" s="48">
        <v>1</v>
      </c>
      <c r="DG31" s="311">
        <v>1</v>
      </c>
    </row>
    <row r="32" spans="1:111" ht="23.4" hidden="1" thickBot="1">
      <c r="I32" s="180" t="s">
        <v>210</v>
      </c>
      <c r="J32" s="8" t="s">
        <v>319</v>
      </c>
      <c r="K32" s="180" t="s">
        <v>326</v>
      </c>
      <c r="L32" s="48">
        <v>0</v>
      </c>
      <c r="M32" s="48">
        <v>6.2278832874630999E-2</v>
      </c>
      <c r="N32" s="48">
        <v>9.6073717344605097E-2</v>
      </c>
      <c r="O32" s="48">
        <v>0.14139048919541769</v>
      </c>
      <c r="P32" s="48">
        <v>0.1871562139620648</v>
      </c>
      <c r="Q32" s="48">
        <v>0.19962472436709261</v>
      </c>
      <c r="R32" s="48">
        <v>0.2</v>
      </c>
      <c r="S32" s="48">
        <v>0.2</v>
      </c>
      <c r="T32" s="48">
        <v>0.252</v>
      </c>
      <c r="U32" s="48">
        <v>0.35100751876299729</v>
      </c>
      <c r="V32" s="48">
        <v>0.43257689661881021</v>
      </c>
      <c r="W32" s="48">
        <v>0.52290922561120134</v>
      </c>
      <c r="X32" s="48">
        <v>0.69883098114175646</v>
      </c>
      <c r="Y32" s="48">
        <v>0.87814037674283385</v>
      </c>
      <c r="Z32" s="48">
        <v>0.93934554526124736</v>
      </c>
      <c r="AA32" s="48">
        <v>0.97607201521317399</v>
      </c>
      <c r="AB32" s="48">
        <v>1</v>
      </c>
      <c r="AC32" s="48">
        <v>1</v>
      </c>
      <c r="AD32" s="48">
        <v>1</v>
      </c>
      <c r="AE32" s="48">
        <v>1</v>
      </c>
      <c r="AF32" s="48">
        <v>1</v>
      </c>
      <c r="AG32" s="48">
        <v>1</v>
      </c>
      <c r="AH32" s="48">
        <v>1</v>
      </c>
      <c r="AI32" s="48">
        <v>1</v>
      </c>
      <c r="AJ32" s="48">
        <v>1</v>
      </c>
      <c r="AK32" s="48">
        <v>1</v>
      </c>
      <c r="AL32" s="48">
        <v>1</v>
      </c>
      <c r="AM32" s="48">
        <v>1</v>
      </c>
      <c r="AN32" s="48">
        <v>1</v>
      </c>
      <c r="AO32" s="48">
        <v>1</v>
      </c>
      <c r="AP32" s="48">
        <v>1</v>
      </c>
      <c r="AQ32" s="48">
        <v>1</v>
      </c>
      <c r="AR32" s="48">
        <v>1</v>
      </c>
      <c r="AS32" s="48">
        <v>1</v>
      </c>
      <c r="AT32" s="48">
        <v>1</v>
      </c>
      <c r="AU32" s="48">
        <v>1</v>
      </c>
      <c r="AV32" s="48">
        <v>1</v>
      </c>
      <c r="AW32" s="48">
        <v>1</v>
      </c>
      <c r="AX32" s="48">
        <v>1</v>
      </c>
      <c r="AY32" s="48">
        <v>1</v>
      </c>
      <c r="AZ32" s="48">
        <v>1</v>
      </c>
      <c r="BA32" s="48">
        <v>1</v>
      </c>
      <c r="BB32" s="48">
        <v>1</v>
      </c>
      <c r="BC32" s="48">
        <v>1</v>
      </c>
      <c r="BD32" s="48">
        <v>1</v>
      </c>
      <c r="BE32" s="48">
        <v>1</v>
      </c>
      <c r="BF32" s="48">
        <v>1</v>
      </c>
      <c r="BG32" s="48">
        <v>1</v>
      </c>
      <c r="BH32" s="48">
        <v>1</v>
      </c>
      <c r="BI32" s="48">
        <v>1</v>
      </c>
      <c r="BJ32" s="48">
        <v>1</v>
      </c>
      <c r="BK32" s="48">
        <v>1</v>
      </c>
      <c r="BL32" s="48">
        <v>1</v>
      </c>
      <c r="BM32" s="48">
        <v>1</v>
      </c>
      <c r="BN32" s="48">
        <v>1</v>
      </c>
      <c r="BO32" s="48">
        <v>1</v>
      </c>
      <c r="BP32" s="48">
        <v>1</v>
      </c>
      <c r="BQ32" s="48">
        <v>1</v>
      </c>
      <c r="BR32" s="48">
        <v>1</v>
      </c>
      <c r="BS32" s="48">
        <v>1</v>
      </c>
      <c r="BT32" s="48">
        <v>1</v>
      </c>
      <c r="BU32" s="48">
        <v>1</v>
      </c>
      <c r="BV32" s="48">
        <v>1</v>
      </c>
      <c r="BW32" s="48">
        <v>1</v>
      </c>
      <c r="BX32" s="48">
        <v>1</v>
      </c>
      <c r="BY32" s="48">
        <v>1</v>
      </c>
      <c r="BZ32" s="48">
        <v>1</v>
      </c>
      <c r="CA32" s="48">
        <v>1</v>
      </c>
      <c r="CB32" s="48">
        <v>1</v>
      </c>
      <c r="CC32" s="48">
        <v>1</v>
      </c>
      <c r="CD32" s="48">
        <v>1</v>
      </c>
      <c r="CE32" s="48">
        <v>1</v>
      </c>
      <c r="CF32" s="48">
        <v>1</v>
      </c>
      <c r="CG32" s="48">
        <v>1</v>
      </c>
      <c r="CH32" s="48">
        <v>1</v>
      </c>
      <c r="CI32" s="48">
        <v>1</v>
      </c>
      <c r="CJ32" s="48">
        <v>1</v>
      </c>
      <c r="CK32" s="48">
        <v>1</v>
      </c>
      <c r="CL32" s="48">
        <v>1</v>
      </c>
      <c r="CM32" s="48">
        <v>1</v>
      </c>
      <c r="CN32" s="48">
        <v>1</v>
      </c>
      <c r="CO32" s="48">
        <v>1</v>
      </c>
      <c r="CP32" s="48">
        <v>1</v>
      </c>
      <c r="CQ32" s="48">
        <v>1</v>
      </c>
      <c r="CR32" s="48">
        <v>1</v>
      </c>
      <c r="CS32" s="48">
        <v>1</v>
      </c>
      <c r="CT32" s="48">
        <v>1</v>
      </c>
      <c r="CU32" s="48">
        <v>1</v>
      </c>
      <c r="CV32" s="48">
        <v>1</v>
      </c>
      <c r="CW32" s="48">
        <v>1</v>
      </c>
      <c r="CX32" s="48">
        <v>1</v>
      </c>
      <c r="CY32" s="48">
        <v>1</v>
      </c>
      <c r="CZ32" s="48">
        <v>1</v>
      </c>
      <c r="DA32" s="48">
        <v>1</v>
      </c>
      <c r="DB32" s="48">
        <v>1</v>
      </c>
      <c r="DC32" s="48">
        <v>1</v>
      </c>
      <c r="DD32" s="48">
        <v>1</v>
      </c>
      <c r="DE32" s="48">
        <v>1</v>
      </c>
      <c r="DF32" s="48">
        <v>1</v>
      </c>
      <c r="DG32" s="311">
        <v>1</v>
      </c>
    </row>
    <row r="33" spans="3:111" ht="15" hidden="1" thickBot="1">
      <c r="I33" s="180" t="s">
        <v>210</v>
      </c>
      <c r="J33" s="8" t="s">
        <v>319</v>
      </c>
      <c r="K33" s="180" t="s">
        <v>327</v>
      </c>
      <c r="L33" s="48">
        <v>0</v>
      </c>
      <c r="M33" s="48">
        <v>0</v>
      </c>
      <c r="N33" s="48">
        <v>0</v>
      </c>
      <c r="O33" s="48">
        <v>0</v>
      </c>
      <c r="P33" s="48">
        <v>0</v>
      </c>
      <c r="Q33" s="48">
        <v>0</v>
      </c>
      <c r="R33" s="48">
        <v>0</v>
      </c>
      <c r="S33" s="48">
        <v>0</v>
      </c>
      <c r="T33" s="48">
        <v>2.929350358726E-4</v>
      </c>
      <c r="U33" s="48">
        <v>9.8067933526429997E-4</v>
      </c>
      <c r="V33" s="48">
        <v>2.3558057665719E-3</v>
      </c>
      <c r="W33" s="48">
        <v>1.23978957880448E-2</v>
      </c>
      <c r="X33" s="48">
        <v>3.7773298938715699E-2</v>
      </c>
      <c r="Y33" s="48">
        <v>6.4092389951051806E-2</v>
      </c>
      <c r="Z33" s="48">
        <v>8.0670869120645999E-2</v>
      </c>
      <c r="AA33" s="48">
        <v>8.4441906106746303E-2</v>
      </c>
      <c r="AB33" s="48">
        <v>0.1</v>
      </c>
      <c r="AC33" s="48">
        <v>0.1</v>
      </c>
      <c r="AD33" s="48">
        <v>0.1</v>
      </c>
      <c r="AE33" s="48">
        <v>0.1</v>
      </c>
      <c r="AF33" s="48">
        <v>0.1</v>
      </c>
      <c r="AG33" s="48">
        <v>0.1</v>
      </c>
      <c r="AH33" s="48">
        <v>0.10071243501298539</v>
      </c>
      <c r="AI33" s="48">
        <v>0.1070168926978045</v>
      </c>
      <c r="AJ33" s="48">
        <v>0.14002822595509129</v>
      </c>
      <c r="AK33" s="48">
        <v>0.17031759690034409</v>
      </c>
      <c r="AL33" s="48">
        <v>0.18742467223413831</v>
      </c>
      <c r="AM33" s="48">
        <v>0.2</v>
      </c>
      <c r="AN33" s="48">
        <v>0.20756268819979379</v>
      </c>
      <c r="AO33" s="48">
        <v>0.22569584859900479</v>
      </c>
      <c r="AP33" s="48">
        <v>0.24525271426763631</v>
      </c>
      <c r="AQ33" s="48">
        <v>0.3</v>
      </c>
      <c r="AR33" s="48">
        <v>0.30032588767588447</v>
      </c>
      <c r="AS33" s="48">
        <v>0.30433444160629269</v>
      </c>
      <c r="AT33" s="48">
        <v>0.3165941875198845</v>
      </c>
      <c r="AU33" s="48">
        <v>0.34276412553595009</v>
      </c>
      <c r="AV33" s="48">
        <v>0.35421555711095498</v>
      </c>
      <c r="AW33" s="48">
        <v>0.40477474405622171</v>
      </c>
      <c r="AX33" s="48">
        <v>0.43082618784663579</v>
      </c>
      <c r="AY33" s="48">
        <v>0.45871170704109088</v>
      </c>
      <c r="AZ33" s="48">
        <v>0.48433032483368188</v>
      </c>
      <c r="BA33" s="48">
        <v>0.54581724367549933</v>
      </c>
      <c r="BB33" s="48">
        <v>0.59161018227306328</v>
      </c>
      <c r="BC33" s="48">
        <v>0.59588794177760351</v>
      </c>
      <c r="BD33" s="48">
        <v>0.6238660244223847</v>
      </c>
      <c r="BE33" s="48">
        <v>0.66866813294603666</v>
      </c>
      <c r="BF33" s="48">
        <v>0.68062985443769541</v>
      </c>
      <c r="BG33" s="48">
        <v>0.70261800532069019</v>
      </c>
      <c r="BH33" s="48">
        <v>0.7134745183967296</v>
      </c>
      <c r="BI33" s="48">
        <v>0.74069460287127975</v>
      </c>
      <c r="BJ33" s="48">
        <v>0.78227231504175287</v>
      </c>
      <c r="BK33" s="48">
        <v>0.78855762308828592</v>
      </c>
      <c r="BL33" s="48">
        <v>0.82634886010289266</v>
      </c>
      <c r="BM33" s="48">
        <v>0.83443006702393452</v>
      </c>
      <c r="BN33" s="48">
        <v>0.84761925782987924</v>
      </c>
      <c r="BO33" s="48">
        <v>0.85464984437861802</v>
      </c>
      <c r="BP33" s="48">
        <v>0.86268793612451777</v>
      </c>
      <c r="BQ33" s="48">
        <v>0.87307803596864397</v>
      </c>
      <c r="BR33" s="48">
        <v>0.88937476713335017</v>
      </c>
      <c r="BS33" s="48">
        <v>0.90473460632599878</v>
      </c>
      <c r="BT33" s="48">
        <v>0.91191700810286602</v>
      </c>
      <c r="BU33" s="48">
        <v>0.91809322980032604</v>
      </c>
      <c r="BV33" s="48">
        <v>0.93318271489587523</v>
      </c>
      <c r="BW33" s="48">
        <v>0.95889325543848103</v>
      </c>
      <c r="BX33" s="48">
        <v>0.97916694888313005</v>
      </c>
      <c r="BY33" s="48">
        <v>0.98363616774079121</v>
      </c>
      <c r="BZ33" s="48">
        <v>1</v>
      </c>
      <c r="CA33" s="48">
        <v>1</v>
      </c>
      <c r="CB33" s="48">
        <v>1</v>
      </c>
      <c r="CC33" s="48">
        <v>1</v>
      </c>
      <c r="CD33" s="48">
        <v>1</v>
      </c>
      <c r="CE33" s="48">
        <v>1</v>
      </c>
      <c r="CF33" s="48">
        <v>1</v>
      </c>
      <c r="CG33" s="48">
        <v>1</v>
      </c>
      <c r="CH33" s="48">
        <v>1</v>
      </c>
      <c r="CI33" s="48">
        <v>1</v>
      </c>
      <c r="CJ33" s="48">
        <v>1</v>
      </c>
      <c r="CK33" s="48">
        <v>1</v>
      </c>
      <c r="CL33" s="48">
        <v>1</v>
      </c>
      <c r="CM33" s="48">
        <v>1</v>
      </c>
      <c r="CN33" s="48">
        <v>1</v>
      </c>
      <c r="CO33" s="48">
        <v>1</v>
      </c>
      <c r="CP33" s="48">
        <v>1</v>
      </c>
      <c r="CQ33" s="48">
        <v>1</v>
      </c>
      <c r="CR33" s="48">
        <v>1</v>
      </c>
      <c r="CS33" s="48">
        <v>1</v>
      </c>
      <c r="CT33" s="48">
        <v>1</v>
      </c>
      <c r="CU33" s="48">
        <v>1</v>
      </c>
      <c r="CV33" s="48">
        <v>1</v>
      </c>
      <c r="CW33" s="48">
        <v>1</v>
      </c>
      <c r="CX33" s="48">
        <v>1</v>
      </c>
      <c r="CY33" s="48">
        <v>1</v>
      </c>
      <c r="CZ33" s="48">
        <v>1</v>
      </c>
      <c r="DA33" s="48">
        <v>1</v>
      </c>
      <c r="DB33" s="48">
        <v>1</v>
      </c>
      <c r="DC33" s="48">
        <v>1</v>
      </c>
      <c r="DD33" s="48">
        <v>1</v>
      </c>
      <c r="DE33" s="48">
        <v>1</v>
      </c>
      <c r="DF33" s="48">
        <v>1</v>
      </c>
      <c r="DG33" s="311">
        <v>1</v>
      </c>
    </row>
    <row r="34" spans="3:111" ht="15" hidden="1" thickBot="1">
      <c r="I34" s="180" t="s">
        <v>210</v>
      </c>
      <c r="J34" s="8" t="s">
        <v>319</v>
      </c>
      <c r="K34" s="180" t="s">
        <v>330</v>
      </c>
      <c r="L34" s="48">
        <v>0</v>
      </c>
      <c r="M34" s="48">
        <v>7.4334814288173498E-2</v>
      </c>
      <c r="N34" s="48">
        <v>9.7489550760192306E-2</v>
      </c>
      <c r="O34" s="48">
        <v>0.1</v>
      </c>
      <c r="P34" s="48">
        <v>0.10818720346998149</v>
      </c>
      <c r="Q34" s="48">
        <v>0.17323179084341381</v>
      </c>
      <c r="R34" s="48">
        <v>0.2</v>
      </c>
      <c r="S34" s="48">
        <v>0.22356351613117389</v>
      </c>
      <c r="T34" s="48">
        <v>0.27150084093614391</v>
      </c>
      <c r="U34" s="48">
        <v>0.30796466162014019</v>
      </c>
      <c r="V34" s="48">
        <v>0.32764476365306833</v>
      </c>
      <c r="W34" s="48">
        <v>0.38658967187884807</v>
      </c>
      <c r="X34" s="48">
        <v>0.58031347083877183</v>
      </c>
      <c r="Y34" s="48">
        <v>0.88395010484152514</v>
      </c>
      <c r="Z34" s="48">
        <v>0.96502195381186939</v>
      </c>
      <c r="AA34" s="48">
        <v>0.97680193418330963</v>
      </c>
      <c r="AB34" s="48">
        <v>1</v>
      </c>
      <c r="AC34" s="48">
        <v>1</v>
      </c>
      <c r="AD34" s="48">
        <v>1</v>
      </c>
      <c r="AE34" s="48">
        <v>1</v>
      </c>
      <c r="AF34" s="48">
        <v>1</v>
      </c>
      <c r="AG34" s="48">
        <v>1</v>
      </c>
      <c r="AH34" s="48">
        <v>1</v>
      </c>
      <c r="AI34" s="48">
        <v>1</v>
      </c>
      <c r="AJ34" s="48">
        <v>1</v>
      </c>
      <c r="AK34" s="48">
        <v>1</v>
      </c>
      <c r="AL34" s="48">
        <v>1</v>
      </c>
      <c r="AM34" s="48">
        <v>1</v>
      </c>
      <c r="AN34" s="48">
        <v>1</v>
      </c>
      <c r="AO34" s="48">
        <v>1</v>
      </c>
      <c r="AP34" s="48">
        <v>1</v>
      </c>
      <c r="AQ34" s="48">
        <v>1</v>
      </c>
      <c r="AR34" s="48">
        <v>1</v>
      </c>
      <c r="AS34" s="48">
        <v>1</v>
      </c>
      <c r="AT34" s="48">
        <v>1</v>
      </c>
      <c r="AU34" s="48">
        <v>1</v>
      </c>
      <c r="AV34" s="48">
        <v>1</v>
      </c>
      <c r="AW34" s="48">
        <v>1</v>
      </c>
      <c r="AX34" s="48">
        <v>1</v>
      </c>
      <c r="AY34" s="48">
        <v>1</v>
      </c>
      <c r="AZ34" s="48">
        <v>1</v>
      </c>
      <c r="BA34" s="48">
        <v>1</v>
      </c>
      <c r="BB34" s="48">
        <v>1</v>
      </c>
      <c r="BC34" s="48">
        <v>1</v>
      </c>
      <c r="BD34" s="48">
        <v>1</v>
      </c>
      <c r="BE34" s="48">
        <v>1</v>
      </c>
      <c r="BF34" s="48">
        <v>1</v>
      </c>
      <c r="BG34" s="48">
        <v>1</v>
      </c>
      <c r="BH34" s="48">
        <v>1</v>
      </c>
      <c r="BI34" s="48">
        <v>1</v>
      </c>
      <c r="BJ34" s="48">
        <v>1</v>
      </c>
      <c r="BK34" s="48">
        <v>1</v>
      </c>
      <c r="BL34" s="48">
        <v>1</v>
      </c>
      <c r="BM34" s="48">
        <v>1</v>
      </c>
      <c r="BN34" s="48">
        <v>1</v>
      </c>
      <c r="BO34" s="48">
        <v>1</v>
      </c>
      <c r="BP34" s="48">
        <v>1</v>
      </c>
      <c r="BQ34" s="48">
        <v>1</v>
      </c>
      <c r="BR34" s="48">
        <v>1</v>
      </c>
      <c r="BS34" s="48">
        <v>1</v>
      </c>
      <c r="BT34" s="48">
        <v>1</v>
      </c>
      <c r="BU34" s="48">
        <v>1</v>
      </c>
      <c r="BV34" s="48">
        <v>1</v>
      </c>
      <c r="BW34" s="48">
        <v>1</v>
      </c>
      <c r="BX34" s="48">
        <v>1</v>
      </c>
      <c r="BY34" s="48">
        <v>1</v>
      </c>
      <c r="BZ34" s="48">
        <v>1</v>
      </c>
      <c r="CA34" s="48">
        <v>1</v>
      </c>
      <c r="CB34" s="48">
        <v>1</v>
      </c>
      <c r="CC34" s="48">
        <v>1</v>
      </c>
      <c r="CD34" s="48">
        <v>1</v>
      </c>
      <c r="CE34" s="48">
        <v>1</v>
      </c>
      <c r="CF34" s="48">
        <v>1</v>
      </c>
      <c r="CG34" s="48">
        <v>1</v>
      </c>
      <c r="CH34" s="48">
        <v>1</v>
      </c>
      <c r="CI34" s="48">
        <v>1</v>
      </c>
      <c r="CJ34" s="48">
        <v>1</v>
      </c>
      <c r="CK34" s="48">
        <v>1</v>
      </c>
      <c r="CL34" s="48">
        <v>1</v>
      </c>
      <c r="CM34" s="48">
        <v>1</v>
      </c>
      <c r="CN34" s="48">
        <v>1</v>
      </c>
      <c r="CO34" s="48">
        <v>1</v>
      </c>
      <c r="CP34" s="48">
        <v>1</v>
      </c>
      <c r="CQ34" s="48">
        <v>1</v>
      </c>
      <c r="CR34" s="48">
        <v>1</v>
      </c>
      <c r="CS34" s="48">
        <v>1</v>
      </c>
      <c r="CT34" s="48">
        <v>1</v>
      </c>
      <c r="CU34" s="48">
        <v>1</v>
      </c>
      <c r="CV34" s="48">
        <v>1</v>
      </c>
      <c r="CW34" s="48">
        <v>1</v>
      </c>
      <c r="CX34" s="48">
        <v>1</v>
      </c>
      <c r="CY34" s="48">
        <v>1</v>
      </c>
      <c r="CZ34" s="48">
        <v>1</v>
      </c>
      <c r="DA34" s="48">
        <v>1</v>
      </c>
      <c r="DB34" s="48">
        <v>1</v>
      </c>
      <c r="DC34" s="48">
        <v>1</v>
      </c>
      <c r="DD34" s="48">
        <v>1</v>
      </c>
      <c r="DE34" s="48">
        <v>1</v>
      </c>
      <c r="DF34" s="48">
        <v>1</v>
      </c>
      <c r="DG34" s="311">
        <v>1</v>
      </c>
    </row>
    <row r="35" spans="3:111" ht="23.4" hidden="1" thickBot="1">
      <c r="I35" s="180" t="s">
        <v>210</v>
      </c>
      <c r="J35" s="8" t="s">
        <v>319</v>
      </c>
      <c r="K35" s="180" t="s">
        <v>331</v>
      </c>
      <c r="L35" s="48">
        <v>0</v>
      </c>
      <c r="M35" s="48">
        <v>6.3373774928706106E-2</v>
      </c>
      <c r="N35" s="48">
        <v>9.6090269139834802E-2</v>
      </c>
      <c r="O35" s="48">
        <v>0.1206143757728647</v>
      </c>
      <c r="P35" s="48">
        <v>0.13048815473917291</v>
      </c>
      <c r="Q35" s="48">
        <v>0.17900794876472781</v>
      </c>
      <c r="R35" s="48">
        <v>0.19966817567759881</v>
      </c>
      <c r="S35" s="48">
        <v>0.2</v>
      </c>
      <c r="T35" s="48">
        <v>0.21350917527442109</v>
      </c>
      <c r="U35" s="48">
        <v>0.26002875893882188</v>
      </c>
      <c r="V35" s="48">
        <v>0.30435436414173678</v>
      </c>
      <c r="W35" s="48">
        <v>0.35337887850540661</v>
      </c>
      <c r="X35" s="48">
        <v>0.44117469229098127</v>
      </c>
      <c r="Y35" s="48">
        <v>0.49656838290322608</v>
      </c>
      <c r="Z35" s="48">
        <v>0.64925166232166287</v>
      </c>
      <c r="AA35" s="48">
        <v>0.67798032881043413</v>
      </c>
      <c r="AB35" s="48">
        <v>0.71769725811147123</v>
      </c>
      <c r="AC35" s="48">
        <v>0.78617577265847427</v>
      </c>
      <c r="AD35" s="48">
        <v>0.89101062098637474</v>
      </c>
      <c r="AE35" s="48">
        <v>0.9</v>
      </c>
      <c r="AF35" s="48">
        <v>0.94127527424966395</v>
      </c>
      <c r="AG35" s="48">
        <v>0.97786758252427841</v>
      </c>
      <c r="AH35" s="48">
        <v>0.99298283911147245</v>
      </c>
      <c r="AI35" s="48">
        <v>0.99838568195854638</v>
      </c>
      <c r="AJ35" s="48">
        <v>1</v>
      </c>
      <c r="AK35" s="48">
        <v>1</v>
      </c>
      <c r="AL35" s="48">
        <v>1</v>
      </c>
      <c r="AM35" s="48">
        <v>1</v>
      </c>
      <c r="AN35" s="48">
        <v>1</v>
      </c>
      <c r="AO35" s="48">
        <v>1</v>
      </c>
      <c r="AP35" s="48">
        <v>1</v>
      </c>
      <c r="AQ35" s="48">
        <v>1</v>
      </c>
      <c r="AR35" s="48">
        <v>1</v>
      </c>
      <c r="AS35" s="48">
        <v>1</v>
      </c>
      <c r="AT35" s="48">
        <v>1</v>
      </c>
      <c r="AU35" s="48">
        <v>1</v>
      </c>
      <c r="AV35" s="48">
        <v>1</v>
      </c>
      <c r="AW35" s="48">
        <v>1</v>
      </c>
      <c r="AX35" s="48">
        <v>1</v>
      </c>
      <c r="AY35" s="48">
        <v>1</v>
      </c>
      <c r="AZ35" s="48">
        <v>1</v>
      </c>
      <c r="BA35" s="48">
        <v>1</v>
      </c>
      <c r="BB35" s="48">
        <v>1</v>
      </c>
      <c r="BC35" s="48">
        <v>1</v>
      </c>
      <c r="BD35" s="48">
        <v>1</v>
      </c>
      <c r="BE35" s="48">
        <v>1</v>
      </c>
      <c r="BF35" s="48">
        <v>1</v>
      </c>
      <c r="BG35" s="48">
        <v>1</v>
      </c>
      <c r="BH35" s="48">
        <v>1</v>
      </c>
      <c r="BI35" s="48">
        <v>1</v>
      </c>
      <c r="BJ35" s="48">
        <v>1</v>
      </c>
      <c r="BK35" s="48">
        <v>1</v>
      </c>
      <c r="BL35" s="48">
        <v>1</v>
      </c>
      <c r="BM35" s="48">
        <v>1</v>
      </c>
      <c r="BN35" s="48">
        <v>1</v>
      </c>
      <c r="BO35" s="48">
        <v>1</v>
      </c>
      <c r="BP35" s="48">
        <v>1</v>
      </c>
      <c r="BQ35" s="48">
        <v>1</v>
      </c>
      <c r="BR35" s="48">
        <v>1</v>
      </c>
      <c r="BS35" s="48">
        <v>1</v>
      </c>
      <c r="BT35" s="48">
        <v>1</v>
      </c>
      <c r="BU35" s="48">
        <v>1</v>
      </c>
      <c r="BV35" s="48">
        <v>1</v>
      </c>
      <c r="BW35" s="48">
        <v>1</v>
      </c>
      <c r="BX35" s="48">
        <v>1</v>
      </c>
      <c r="BY35" s="48">
        <v>1</v>
      </c>
      <c r="BZ35" s="48">
        <v>1</v>
      </c>
      <c r="CA35" s="48">
        <v>1</v>
      </c>
      <c r="CB35" s="48">
        <v>1</v>
      </c>
      <c r="CC35" s="48">
        <v>1</v>
      </c>
      <c r="CD35" s="48">
        <v>1</v>
      </c>
      <c r="CE35" s="48">
        <v>1</v>
      </c>
      <c r="CF35" s="48">
        <v>1</v>
      </c>
      <c r="CG35" s="48">
        <v>1</v>
      </c>
      <c r="CH35" s="48">
        <v>1</v>
      </c>
      <c r="CI35" s="48">
        <v>1</v>
      </c>
      <c r="CJ35" s="48">
        <v>1</v>
      </c>
      <c r="CK35" s="48">
        <v>1</v>
      </c>
      <c r="CL35" s="48">
        <v>1</v>
      </c>
      <c r="CM35" s="48">
        <v>1</v>
      </c>
      <c r="CN35" s="48">
        <v>1</v>
      </c>
      <c r="CO35" s="48">
        <v>1</v>
      </c>
      <c r="CP35" s="48">
        <v>1</v>
      </c>
      <c r="CQ35" s="48">
        <v>1</v>
      </c>
      <c r="CR35" s="48">
        <v>1</v>
      </c>
      <c r="CS35" s="48">
        <v>1</v>
      </c>
      <c r="CT35" s="48">
        <v>1</v>
      </c>
      <c r="CU35" s="48">
        <v>1</v>
      </c>
      <c r="CV35" s="48">
        <v>1</v>
      </c>
      <c r="CW35" s="48">
        <v>1</v>
      </c>
      <c r="CX35" s="48">
        <v>1</v>
      </c>
      <c r="CY35" s="48">
        <v>1</v>
      </c>
      <c r="CZ35" s="48">
        <v>1</v>
      </c>
      <c r="DA35" s="48">
        <v>1</v>
      </c>
      <c r="DB35" s="48">
        <v>1</v>
      </c>
      <c r="DC35" s="48">
        <v>1</v>
      </c>
      <c r="DD35" s="48">
        <v>1</v>
      </c>
      <c r="DE35" s="48">
        <v>1</v>
      </c>
      <c r="DF35" s="48">
        <v>1</v>
      </c>
      <c r="DG35" s="311">
        <v>1</v>
      </c>
    </row>
    <row r="36" spans="3:111" ht="23.4" hidden="1" thickBot="1">
      <c r="I36" s="180" t="s">
        <v>210</v>
      </c>
      <c r="J36" s="8" t="s">
        <v>319</v>
      </c>
      <c r="K36" s="180" t="s">
        <v>332</v>
      </c>
      <c r="L36" s="48">
        <v>0.48557186537845459</v>
      </c>
      <c r="M36" s="48">
        <v>0.61365243741464626</v>
      </c>
      <c r="N36" s="48">
        <v>0.64168497232017674</v>
      </c>
      <c r="O36" s="48">
        <v>0.68999069850815764</v>
      </c>
      <c r="P36" s="48">
        <v>0.7329839975011796</v>
      </c>
      <c r="Q36" s="48">
        <v>0.80476512630790542</v>
      </c>
      <c r="R36" s="48">
        <v>0.85678938490999001</v>
      </c>
      <c r="S36" s="48">
        <v>0.88792905338536088</v>
      </c>
      <c r="T36" s="48">
        <v>0.9</v>
      </c>
      <c r="U36" s="48">
        <v>0.9</v>
      </c>
      <c r="V36" s="48">
        <v>0.9326552059280856</v>
      </c>
      <c r="W36" s="48">
        <v>0.98788108978134115</v>
      </c>
      <c r="X36" s="48">
        <v>1</v>
      </c>
      <c r="Y36" s="48">
        <v>1</v>
      </c>
      <c r="Z36" s="48">
        <v>1</v>
      </c>
      <c r="AA36" s="48">
        <v>1</v>
      </c>
      <c r="AB36" s="48">
        <v>1</v>
      </c>
      <c r="AC36" s="48">
        <v>1</v>
      </c>
      <c r="AD36" s="48">
        <v>1</v>
      </c>
      <c r="AE36" s="48">
        <v>1</v>
      </c>
      <c r="AF36" s="48">
        <v>1</v>
      </c>
      <c r="AG36" s="48">
        <v>1</v>
      </c>
      <c r="AH36" s="48">
        <v>1</v>
      </c>
      <c r="AI36" s="48">
        <v>1</v>
      </c>
      <c r="AJ36" s="48">
        <v>1</v>
      </c>
      <c r="AK36" s="48">
        <v>1</v>
      </c>
      <c r="AL36" s="48">
        <v>1</v>
      </c>
      <c r="AM36" s="48">
        <v>1</v>
      </c>
      <c r="AN36" s="48">
        <v>1</v>
      </c>
      <c r="AO36" s="48">
        <v>1</v>
      </c>
      <c r="AP36" s="48">
        <v>1</v>
      </c>
      <c r="AQ36" s="48">
        <v>1</v>
      </c>
      <c r="AR36" s="48">
        <v>1</v>
      </c>
      <c r="AS36" s="48">
        <v>1</v>
      </c>
      <c r="AT36" s="48">
        <v>1</v>
      </c>
      <c r="AU36" s="48">
        <v>1</v>
      </c>
      <c r="AV36" s="48">
        <v>1</v>
      </c>
      <c r="AW36" s="48">
        <v>1</v>
      </c>
      <c r="AX36" s="48">
        <v>1</v>
      </c>
      <c r="AY36" s="48">
        <v>1</v>
      </c>
      <c r="AZ36" s="48">
        <v>1</v>
      </c>
      <c r="BA36" s="48">
        <v>1</v>
      </c>
      <c r="BB36" s="48">
        <v>1</v>
      </c>
      <c r="BC36" s="48">
        <v>1</v>
      </c>
      <c r="BD36" s="48">
        <v>1</v>
      </c>
      <c r="BE36" s="48">
        <v>1</v>
      </c>
      <c r="BF36" s="48">
        <v>1</v>
      </c>
      <c r="BG36" s="48">
        <v>1</v>
      </c>
      <c r="BH36" s="48">
        <v>1</v>
      </c>
      <c r="BI36" s="48">
        <v>1</v>
      </c>
      <c r="BJ36" s="48">
        <v>1</v>
      </c>
      <c r="BK36" s="48">
        <v>1</v>
      </c>
      <c r="BL36" s="48">
        <v>1</v>
      </c>
      <c r="BM36" s="48">
        <v>1</v>
      </c>
      <c r="BN36" s="48">
        <v>1</v>
      </c>
      <c r="BO36" s="48">
        <v>1</v>
      </c>
      <c r="BP36" s="48">
        <v>1</v>
      </c>
      <c r="BQ36" s="48">
        <v>1</v>
      </c>
      <c r="BR36" s="48">
        <v>1</v>
      </c>
      <c r="BS36" s="48">
        <v>1</v>
      </c>
      <c r="BT36" s="48">
        <v>1</v>
      </c>
      <c r="BU36" s="48">
        <v>1</v>
      </c>
      <c r="BV36" s="48">
        <v>1</v>
      </c>
      <c r="BW36" s="48">
        <v>1</v>
      </c>
      <c r="BX36" s="48">
        <v>1</v>
      </c>
      <c r="BY36" s="48">
        <v>1</v>
      </c>
      <c r="BZ36" s="48">
        <v>1</v>
      </c>
      <c r="CA36" s="48">
        <v>1</v>
      </c>
      <c r="CB36" s="48">
        <v>1</v>
      </c>
      <c r="CC36" s="48">
        <v>1</v>
      </c>
      <c r="CD36" s="48">
        <v>1</v>
      </c>
      <c r="CE36" s="48">
        <v>1</v>
      </c>
      <c r="CF36" s="48">
        <v>1</v>
      </c>
      <c r="CG36" s="48">
        <v>1</v>
      </c>
      <c r="CH36" s="48">
        <v>1</v>
      </c>
      <c r="CI36" s="48">
        <v>1</v>
      </c>
      <c r="CJ36" s="48">
        <v>1</v>
      </c>
      <c r="CK36" s="48">
        <v>1</v>
      </c>
      <c r="CL36" s="48">
        <v>1</v>
      </c>
      <c r="CM36" s="48">
        <v>1</v>
      </c>
      <c r="CN36" s="48">
        <v>1</v>
      </c>
      <c r="CO36" s="48">
        <v>1</v>
      </c>
      <c r="CP36" s="48">
        <v>1</v>
      </c>
      <c r="CQ36" s="48">
        <v>1</v>
      </c>
      <c r="CR36" s="48">
        <v>1</v>
      </c>
      <c r="CS36" s="48">
        <v>1</v>
      </c>
      <c r="CT36" s="48">
        <v>1</v>
      </c>
      <c r="CU36" s="48">
        <v>1</v>
      </c>
      <c r="CV36" s="48">
        <v>1</v>
      </c>
      <c r="CW36" s="48">
        <v>1</v>
      </c>
      <c r="CX36" s="48">
        <v>1</v>
      </c>
      <c r="CY36" s="48">
        <v>1</v>
      </c>
      <c r="CZ36" s="48">
        <v>1</v>
      </c>
      <c r="DA36" s="48">
        <v>1</v>
      </c>
      <c r="DB36" s="48">
        <v>1</v>
      </c>
      <c r="DC36" s="48">
        <v>1</v>
      </c>
      <c r="DD36" s="48">
        <v>1</v>
      </c>
      <c r="DE36" s="48">
        <v>1</v>
      </c>
      <c r="DF36" s="48">
        <v>1</v>
      </c>
      <c r="DG36" s="311">
        <v>1</v>
      </c>
    </row>
    <row r="37" spans="3:111" ht="15" hidden="1" thickBot="1">
      <c r="I37" s="180" t="s">
        <v>210</v>
      </c>
      <c r="J37" s="8" t="s">
        <v>319</v>
      </c>
      <c r="K37" s="180" t="s">
        <v>333</v>
      </c>
      <c r="L37" s="48">
        <v>0</v>
      </c>
      <c r="M37" s="48">
        <v>0</v>
      </c>
      <c r="N37" s="48">
        <v>8.7999999999999995E-2</v>
      </c>
      <c r="O37" s="48">
        <v>0.1213029302404333</v>
      </c>
      <c r="P37" s="48">
        <v>0.13533416510763371</v>
      </c>
      <c r="Q37" s="48">
        <v>0.18600972542344191</v>
      </c>
      <c r="R37" s="48">
        <v>0.243606191980137</v>
      </c>
      <c r="S37" s="48">
        <v>0.28508997861037028</v>
      </c>
      <c r="T37" s="48">
        <v>0.35199999999999998</v>
      </c>
      <c r="U37" s="48">
        <v>0.4</v>
      </c>
      <c r="V37" s="48">
        <v>0.4540404675776038</v>
      </c>
      <c r="W37" s="48">
        <v>0.56648698142123743</v>
      </c>
      <c r="X37" s="48">
        <v>0.70844090646613245</v>
      </c>
      <c r="Y37" s="48">
        <v>0.93003549584183121</v>
      </c>
      <c r="Z37" s="48">
        <v>0.9779760993343708</v>
      </c>
      <c r="AA37" s="48">
        <v>0.98497268707080765</v>
      </c>
      <c r="AB37" s="48">
        <v>1</v>
      </c>
      <c r="AC37" s="48">
        <v>1</v>
      </c>
      <c r="AD37" s="48">
        <v>1</v>
      </c>
      <c r="AE37" s="48">
        <v>1</v>
      </c>
      <c r="AF37" s="48">
        <v>1</v>
      </c>
      <c r="AG37" s="48">
        <v>1</v>
      </c>
      <c r="AH37" s="48">
        <v>1</v>
      </c>
      <c r="AI37" s="48">
        <v>1</v>
      </c>
      <c r="AJ37" s="48">
        <v>1</v>
      </c>
      <c r="AK37" s="48">
        <v>1</v>
      </c>
      <c r="AL37" s="48">
        <v>1</v>
      </c>
      <c r="AM37" s="48">
        <v>1</v>
      </c>
      <c r="AN37" s="48">
        <v>1</v>
      </c>
      <c r="AO37" s="48">
        <v>1</v>
      </c>
      <c r="AP37" s="48">
        <v>1</v>
      </c>
      <c r="AQ37" s="48">
        <v>1</v>
      </c>
      <c r="AR37" s="48">
        <v>1</v>
      </c>
      <c r="AS37" s="48">
        <v>1</v>
      </c>
      <c r="AT37" s="48">
        <v>1</v>
      </c>
      <c r="AU37" s="48">
        <v>1</v>
      </c>
      <c r="AV37" s="48">
        <v>1</v>
      </c>
      <c r="AW37" s="48">
        <v>1</v>
      </c>
      <c r="AX37" s="48">
        <v>1</v>
      </c>
      <c r="AY37" s="48">
        <v>1</v>
      </c>
      <c r="AZ37" s="48">
        <v>1</v>
      </c>
      <c r="BA37" s="48">
        <v>1</v>
      </c>
      <c r="BB37" s="48">
        <v>1</v>
      </c>
      <c r="BC37" s="48">
        <v>1</v>
      </c>
      <c r="BD37" s="48">
        <v>1</v>
      </c>
      <c r="BE37" s="48">
        <v>1</v>
      </c>
      <c r="BF37" s="48">
        <v>1</v>
      </c>
      <c r="BG37" s="48">
        <v>1</v>
      </c>
      <c r="BH37" s="48">
        <v>1</v>
      </c>
      <c r="BI37" s="48">
        <v>1</v>
      </c>
      <c r="BJ37" s="48">
        <v>1</v>
      </c>
      <c r="BK37" s="48">
        <v>1</v>
      </c>
      <c r="BL37" s="48">
        <v>1</v>
      </c>
      <c r="BM37" s="48">
        <v>1</v>
      </c>
      <c r="BN37" s="48">
        <v>1</v>
      </c>
      <c r="BO37" s="48">
        <v>1</v>
      </c>
      <c r="BP37" s="48">
        <v>1</v>
      </c>
      <c r="BQ37" s="48">
        <v>1</v>
      </c>
      <c r="BR37" s="48">
        <v>1</v>
      </c>
      <c r="BS37" s="48">
        <v>1</v>
      </c>
      <c r="BT37" s="48">
        <v>1</v>
      </c>
      <c r="BU37" s="48">
        <v>1</v>
      </c>
      <c r="BV37" s="48">
        <v>1</v>
      </c>
      <c r="BW37" s="48">
        <v>1</v>
      </c>
      <c r="BX37" s="48">
        <v>1</v>
      </c>
      <c r="BY37" s="48">
        <v>1</v>
      </c>
      <c r="BZ37" s="48">
        <v>1</v>
      </c>
      <c r="CA37" s="48">
        <v>1</v>
      </c>
      <c r="CB37" s="48">
        <v>1</v>
      </c>
      <c r="CC37" s="48">
        <v>1</v>
      </c>
      <c r="CD37" s="48">
        <v>1</v>
      </c>
      <c r="CE37" s="48">
        <v>1</v>
      </c>
      <c r="CF37" s="48">
        <v>1</v>
      </c>
      <c r="CG37" s="48">
        <v>1</v>
      </c>
      <c r="CH37" s="48">
        <v>1</v>
      </c>
      <c r="CI37" s="48">
        <v>1</v>
      </c>
      <c r="CJ37" s="48">
        <v>1</v>
      </c>
      <c r="CK37" s="48">
        <v>1</v>
      </c>
      <c r="CL37" s="48">
        <v>1</v>
      </c>
      <c r="CM37" s="48">
        <v>1</v>
      </c>
      <c r="CN37" s="48">
        <v>1</v>
      </c>
      <c r="CO37" s="48">
        <v>1</v>
      </c>
      <c r="CP37" s="48">
        <v>1</v>
      </c>
      <c r="CQ37" s="48">
        <v>1</v>
      </c>
      <c r="CR37" s="48">
        <v>1</v>
      </c>
      <c r="CS37" s="48">
        <v>1</v>
      </c>
      <c r="CT37" s="48">
        <v>1</v>
      </c>
      <c r="CU37" s="48">
        <v>1</v>
      </c>
      <c r="CV37" s="48">
        <v>1</v>
      </c>
      <c r="CW37" s="48">
        <v>1</v>
      </c>
      <c r="CX37" s="48">
        <v>1</v>
      </c>
      <c r="CY37" s="48">
        <v>1</v>
      </c>
      <c r="CZ37" s="48">
        <v>1</v>
      </c>
      <c r="DA37" s="48">
        <v>1</v>
      </c>
      <c r="DB37" s="48">
        <v>1</v>
      </c>
      <c r="DC37" s="48">
        <v>1</v>
      </c>
      <c r="DD37" s="48">
        <v>1</v>
      </c>
      <c r="DE37" s="48">
        <v>1</v>
      </c>
      <c r="DF37" s="48">
        <v>1</v>
      </c>
      <c r="DG37" s="311">
        <v>1</v>
      </c>
    </row>
    <row r="38" spans="3:111" ht="15" thickBot="1">
      <c r="I38" s="180" t="s">
        <v>207</v>
      </c>
      <c r="J38" s="8" t="s">
        <v>319</v>
      </c>
      <c r="K38" s="180" t="s">
        <v>148</v>
      </c>
      <c r="L38" s="48">
        <v>0</v>
      </c>
      <c r="M38" s="48">
        <v>0</v>
      </c>
      <c r="N38" s="48">
        <v>0</v>
      </c>
      <c r="O38" s="48">
        <v>0</v>
      </c>
      <c r="P38" s="48">
        <v>0</v>
      </c>
      <c r="Q38" s="48">
        <v>0</v>
      </c>
      <c r="R38" s="48">
        <v>0</v>
      </c>
      <c r="S38" s="48">
        <v>0</v>
      </c>
      <c r="T38" s="48">
        <v>0</v>
      </c>
      <c r="U38" s="48">
        <v>0</v>
      </c>
      <c r="V38" s="48">
        <v>0</v>
      </c>
      <c r="W38" s="48">
        <v>0</v>
      </c>
      <c r="X38" s="48">
        <v>0</v>
      </c>
      <c r="Y38" s="48">
        <v>0</v>
      </c>
      <c r="Z38" s="48">
        <v>0</v>
      </c>
      <c r="AA38" s="48">
        <v>1.172878488894E-3</v>
      </c>
      <c r="AB38" s="48">
        <v>1.1925406590711901E-2</v>
      </c>
      <c r="AC38" s="48">
        <v>1.65460165823367E-2</v>
      </c>
      <c r="AD38" s="48">
        <v>2.2603139341828699E-2</v>
      </c>
      <c r="AE38" s="48">
        <v>3.00808742121874E-2</v>
      </c>
      <c r="AF38" s="48">
        <v>3.9311936303079699E-2</v>
      </c>
      <c r="AG38" s="48">
        <v>7.3309082497690095E-2</v>
      </c>
      <c r="AH38" s="48">
        <v>8.9743650091391194E-2</v>
      </c>
      <c r="AI38" s="48">
        <v>0.1155746911519614</v>
      </c>
      <c r="AJ38" s="48">
        <v>0.13030861972545349</v>
      </c>
      <c r="AK38" s="48">
        <v>0.1355871761122312</v>
      </c>
      <c r="AL38" s="48">
        <v>0.14278863148911461</v>
      </c>
      <c r="AM38" s="48">
        <v>0.18261263554976931</v>
      </c>
      <c r="AN38" s="48">
        <v>0.24652644467772089</v>
      </c>
      <c r="AO38" s="48">
        <v>0.26353865088332679</v>
      </c>
      <c r="AP38" s="48">
        <v>0.31588250515197541</v>
      </c>
      <c r="AQ38" s="48">
        <v>0.4486346888005992</v>
      </c>
      <c r="AR38" s="48">
        <v>0.63549499107953644</v>
      </c>
      <c r="AS38" s="48">
        <v>0.64712169106653716</v>
      </c>
      <c r="AT38" s="48">
        <v>0.73267501914497013</v>
      </c>
      <c r="AU38" s="48">
        <v>0.86199796675948692</v>
      </c>
      <c r="AV38" s="48">
        <v>0.88813791579473855</v>
      </c>
      <c r="AW38" s="48">
        <v>0.9173837311915144</v>
      </c>
      <c r="AX38" s="48">
        <v>0.95404237214556276</v>
      </c>
      <c r="AY38" s="48">
        <v>0.97363955305799998</v>
      </c>
      <c r="AZ38" s="48">
        <v>0.98939829415212899</v>
      </c>
      <c r="BA38" s="48">
        <v>0.99864552558758324</v>
      </c>
      <c r="BB38" s="48">
        <v>1</v>
      </c>
      <c r="BC38" s="48">
        <v>1</v>
      </c>
      <c r="BD38" s="48">
        <v>1</v>
      </c>
      <c r="BE38" s="48">
        <v>1</v>
      </c>
      <c r="BF38" s="48">
        <v>1</v>
      </c>
      <c r="BG38" s="48">
        <v>1</v>
      </c>
      <c r="BH38" s="48">
        <v>1</v>
      </c>
      <c r="BI38" s="48">
        <v>1</v>
      </c>
      <c r="BJ38" s="48">
        <v>1</v>
      </c>
      <c r="BK38" s="48">
        <v>1</v>
      </c>
      <c r="BL38" s="48">
        <v>1</v>
      </c>
      <c r="BM38" s="48">
        <v>1</v>
      </c>
      <c r="BN38" s="48">
        <v>1</v>
      </c>
      <c r="BO38" s="48">
        <v>1</v>
      </c>
      <c r="BP38" s="48">
        <v>1</v>
      </c>
      <c r="BQ38" s="48">
        <v>1</v>
      </c>
      <c r="BR38" s="48">
        <v>1</v>
      </c>
      <c r="BS38" s="48">
        <v>1</v>
      </c>
      <c r="BT38" s="48">
        <v>1</v>
      </c>
      <c r="BU38" s="48">
        <v>1</v>
      </c>
      <c r="BV38" s="48">
        <v>1</v>
      </c>
      <c r="BW38" s="48">
        <v>1</v>
      </c>
      <c r="BX38" s="48">
        <v>1</v>
      </c>
      <c r="BY38" s="48">
        <v>1</v>
      </c>
      <c r="BZ38" s="48">
        <v>1</v>
      </c>
      <c r="CA38" s="48">
        <v>1</v>
      </c>
      <c r="CB38" s="48">
        <v>1</v>
      </c>
      <c r="CC38" s="48">
        <v>1</v>
      </c>
      <c r="CD38" s="48">
        <v>1</v>
      </c>
      <c r="CE38" s="48">
        <v>1</v>
      </c>
      <c r="CF38" s="48">
        <v>1</v>
      </c>
      <c r="CG38" s="48">
        <v>1</v>
      </c>
      <c r="CH38" s="48">
        <v>1</v>
      </c>
      <c r="CI38" s="48">
        <v>1</v>
      </c>
      <c r="CJ38" s="48">
        <v>1</v>
      </c>
      <c r="CK38" s="48">
        <v>1</v>
      </c>
      <c r="CL38" s="48">
        <v>1</v>
      </c>
      <c r="CM38" s="48">
        <v>1</v>
      </c>
      <c r="CN38" s="48">
        <v>1</v>
      </c>
      <c r="CO38" s="48">
        <v>1</v>
      </c>
      <c r="CP38" s="48">
        <v>1</v>
      </c>
      <c r="CQ38" s="48">
        <v>1</v>
      </c>
      <c r="CR38" s="48">
        <v>1</v>
      </c>
      <c r="CS38" s="48">
        <v>1</v>
      </c>
      <c r="CT38" s="48">
        <v>1</v>
      </c>
      <c r="CU38" s="48">
        <v>1</v>
      </c>
      <c r="CV38" s="48">
        <v>1</v>
      </c>
      <c r="CW38" s="48">
        <v>1</v>
      </c>
      <c r="CX38" s="48">
        <v>1</v>
      </c>
      <c r="CY38" s="48">
        <v>1</v>
      </c>
      <c r="CZ38" s="48">
        <v>1</v>
      </c>
      <c r="DA38" s="48">
        <v>1</v>
      </c>
      <c r="DB38" s="48">
        <v>1</v>
      </c>
      <c r="DC38" s="48">
        <v>1</v>
      </c>
      <c r="DD38" s="48">
        <v>1</v>
      </c>
      <c r="DE38" s="48">
        <v>1</v>
      </c>
      <c r="DF38" s="48">
        <v>1</v>
      </c>
      <c r="DG38" s="311">
        <v>1</v>
      </c>
    </row>
    <row r="39" spans="3:111" ht="23.4" hidden="1" thickBot="1">
      <c r="I39" s="180" t="s">
        <v>207</v>
      </c>
      <c r="J39" s="8" t="s">
        <v>319</v>
      </c>
      <c r="K39" s="180" t="s">
        <v>326</v>
      </c>
      <c r="L39" s="48">
        <v>0</v>
      </c>
      <c r="M39" s="48">
        <v>0</v>
      </c>
      <c r="N39" s="48">
        <v>0</v>
      </c>
      <c r="O39" s="48">
        <v>0</v>
      </c>
      <c r="P39" s="48">
        <v>0</v>
      </c>
      <c r="Q39" s="48">
        <v>0</v>
      </c>
      <c r="R39" s="48">
        <v>0</v>
      </c>
      <c r="S39" s="48">
        <v>0</v>
      </c>
      <c r="T39" s="48">
        <v>0</v>
      </c>
      <c r="U39" s="48">
        <v>0</v>
      </c>
      <c r="V39" s="48">
        <v>0</v>
      </c>
      <c r="W39" s="48">
        <v>0</v>
      </c>
      <c r="X39" s="48">
        <v>0</v>
      </c>
      <c r="Y39" s="48">
        <v>0</v>
      </c>
      <c r="Z39" s="48">
        <v>0</v>
      </c>
      <c r="AA39" s="48">
        <v>0</v>
      </c>
      <c r="AB39" s="48">
        <v>0</v>
      </c>
      <c r="AC39" s="48">
        <v>0</v>
      </c>
      <c r="AD39" s="48">
        <v>0</v>
      </c>
      <c r="AE39" s="48">
        <v>0</v>
      </c>
      <c r="AF39" s="48">
        <v>0</v>
      </c>
      <c r="AG39" s="48">
        <v>8.5527420468820003E-4</v>
      </c>
      <c r="AH39" s="48">
        <v>1.7247775222766E-3</v>
      </c>
      <c r="AI39" s="48">
        <v>1.8327664125354599E-2</v>
      </c>
      <c r="AJ39" s="48">
        <v>3.9675735197842801E-2</v>
      </c>
      <c r="AK39" s="48">
        <v>5.7204294382840901E-2</v>
      </c>
      <c r="AL39" s="48">
        <v>6.8805683092579506E-2</v>
      </c>
      <c r="AM39" s="48">
        <v>0.1038801805850271</v>
      </c>
      <c r="AN39" s="48">
        <v>0.15808689187147179</v>
      </c>
      <c r="AO39" s="48">
        <v>0.1688472333744658</v>
      </c>
      <c r="AP39" s="48">
        <v>0.1812901645851705</v>
      </c>
      <c r="AQ39" s="48">
        <v>0.2275840244883634</v>
      </c>
      <c r="AR39" s="48">
        <v>0.48839082663600242</v>
      </c>
      <c r="AS39" s="48">
        <v>0.49395370256344051</v>
      </c>
      <c r="AT39" s="48">
        <v>0.53120846752011908</v>
      </c>
      <c r="AU39" s="48">
        <v>0.75159986766307352</v>
      </c>
      <c r="AV39" s="48">
        <v>0.8341284056351308</v>
      </c>
      <c r="AW39" s="48">
        <v>0.86140903989966899</v>
      </c>
      <c r="AX39" s="48">
        <v>0.91387410262195756</v>
      </c>
      <c r="AY39" s="48">
        <v>0.94193438132783236</v>
      </c>
      <c r="AZ39" s="48">
        <v>0.9598494024259</v>
      </c>
      <c r="BA39" s="48">
        <v>0.97982385628920921</v>
      </c>
      <c r="BB39" s="48">
        <v>0.99450095061719956</v>
      </c>
      <c r="BC39" s="48">
        <v>1</v>
      </c>
      <c r="BD39" s="48">
        <v>1</v>
      </c>
      <c r="BE39" s="48">
        <v>1</v>
      </c>
      <c r="BF39" s="48">
        <v>1</v>
      </c>
      <c r="BG39" s="48">
        <v>1</v>
      </c>
      <c r="BH39" s="48">
        <v>1</v>
      </c>
      <c r="BI39" s="48">
        <v>1</v>
      </c>
      <c r="BJ39" s="48">
        <v>1</v>
      </c>
      <c r="BK39" s="48">
        <v>1</v>
      </c>
      <c r="BL39" s="48">
        <v>1</v>
      </c>
      <c r="BM39" s="48">
        <v>1</v>
      </c>
      <c r="BN39" s="48">
        <v>1</v>
      </c>
      <c r="BO39" s="48">
        <v>1</v>
      </c>
      <c r="BP39" s="48">
        <v>1</v>
      </c>
      <c r="BQ39" s="48">
        <v>1</v>
      </c>
      <c r="BR39" s="48">
        <v>1</v>
      </c>
      <c r="BS39" s="48">
        <v>1</v>
      </c>
      <c r="BT39" s="48">
        <v>1</v>
      </c>
      <c r="BU39" s="48">
        <v>1</v>
      </c>
      <c r="BV39" s="48">
        <v>1</v>
      </c>
      <c r="BW39" s="48">
        <v>1</v>
      </c>
      <c r="BX39" s="48">
        <v>1</v>
      </c>
      <c r="BY39" s="48">
        <v>1</v>
      </c>
      <c r="BZ39" s="48">
        <v>1</v>
      </c>
      <c r="CA39" s="48">
        <v>1</v>
      </c>
      <c r="CB39" s="48">
        <v>1</v>
      </c>
      <c r="CC39" s="48">
        <v>1</v>
      </c>
      <c r="CD39" s="48">
        <v>1</v>
      </c>
      <c r="CE39" s="48">
        <v>1</v>
      </c>
      <c r="CF39" s="48">
        <v>1</v>
      </c>
      <c r="CG39" s="48">
        <v>1</v>
      </c>
      <c r="CH39" s="48">
        <v>1</v>
      </c>
      <c r="CI39" s="48">
        <v>1</v>
      </c>
      <c r="CJ39" s="48">
        <v>1</v>
      </c>
      <c r="CK39" s="48">
        <v>1</v>
      </c>
      <c r="CL39" s="48">
        <v>1</v>
      </c>
      <c r="CM39" s="48">
        <v>1</v>
      </c>
      <c r="CN39" s="48">
        <v>1</v>
      </c>
      <c r="CO39" s="48">
        <v>1</v>
      </c>
      <c r="CP39" s="48">
        <v>1</v>
      </c>
      <c r="CQ39" s="48">
        <v>1</v>
      </c>
      <c r="CR39" s="48">
        <v>1</v>
      </c>
      <c r="CS39" s="48">
        <v>1</v>
      </c>
      <c r="CT39" s="48">
        <v>1</v>
      </c>
      <c r="CU39" s="48">
        <v>1</v>
      </c>
      <c r="CV39" s="48">
        <v>1</v>
      </c>
      <c r="CW39" s="48">
        <v>1</v>
      </c>
      <c r="CX39" s="48">
        <v>1</v>
      </c>
      <c r="CY39" s="48">
        <v>1</v>
      </c>
      <c r="CZ39" s="48">
        <v>1</v>
      </c>
      <c r="DA39" s="48">
        <v>1</v>
      </c>
      <c r="DB39" s="48">
        <v>1</v>
      </c>
      <c r="DC39" s="48">
        <v>1</v>
      </c>
      <c r="DD39" s="48">
        <v>1</v>
      </c>
      <c r="DE39" s="48">
        <v>1</v>
      </c>
      <c r="DF39" s="48">
        <v>1</v>
      </c>
      <c r="DG39" s="311">
        <v>1</v>
      </c>
    </row>
    <row r="40" spans="3:111" ht="15" hidden="1" thickBot="1">
      <c r="I40" s="180" t="s">
        <v>207</v>
      </c>
      <c r="J40" s="8" t="s">
        <v>319</v>
      </c>
      <c r="K40" s="180" t="s">
        <v>327</v>
      </c>
      <c r="L40" s="48">
        <v>0</v>
      </c>
      <c r="M40" s="48">
        <v>0</v>
      </c>
      <c r="N40" s="48">
        <v>0</v>
      </c>
      <c r="O40" s="48">
        <v>0</v>
      </c>
      <c r="P40" s="48">
        <v>0</v>
      </c>
      <c r="Q40" s="48">
        <v>0</v>
      </c>
      <c r="R40" s="48">
        <v>0</v>
      </c>
      <c r="S40" s="48">
        <v>0</v>
      </c>
      <c r="T40" s="48">
        <v>0</v>
      </c>
      <c r="U40" s="48">
        <v>0</v>
      </c>
      <c r="V40" s="48">
        <v>0</v>
      </c>
      <c r="W40" s="48">
        <v>0</v>
      </c>
      <c r="X40" s="48">
        <v>0</v>
      </c>
      <c r="Y40" s="48">
        <v>0</v>
      </c>
      <c r="Z40" s="48">
        <v>0</v>
      </c>
      <c r="AA40" s="48">
        <v>0</v>
      </c>
      <c r="AB40" s="48">
        <v>0</v>
      </c>
      <c r="AC40" s="48">
        <v>0</v>
      </c>
      <c r="AD40" s="48">
        <v>0</v>
      </c>
      <c r="AE40" s="48">
        <v>0</v>
      </c>
      <c r="AF40" s="48">
        <v>0</v>
      </c>
      <c r="AG40" s="48">
        <v>0</v>
      </c>
      <c r="AH40" s="48">
        <v>0</v>
      </c>
      <c r="AI40" s="48">
        <v>0</v>
      </c>
      <c r="AJ40" s="48">
        <v>0</v>
      </c>
      <c r="AK40" s="48">
        <v>0</v>
      </c>
      <c r="AL40" s="48">
        <v>0</v>
      </c>
      <c r="AM40" s="48">
        <v>0</v>
      </c>
      <c r="AN40" s="48">
        <v>0</v>
      </c>
      <c r="AO40" s="48">
        <v>0</v>
      </c>
      <c r="AP40" s="48">
        <v>0</v>
      </c>
      <c r="AQ40" s="48">
        <v>0</v>
      </c>
      <c r="AR40" s="48">
        <v>0</v>
      </c>
      <c r="AS40" s="48">
        <v>0</v>
      </c>
      <c r="AT40" s="48">
        <v>0</v>
      </c>
      <c r="AU40" s="48">
        <v>0</v>
      </c>
      <c r="AV40" s="48">
        <v>0</v>
      </c>
      <c r="AW40" s="48">
        <v>0</v>
      </c>
      <c r="AX40" s="48">
        <v>0</v>
      </c>
      <c r="AY40" s="48">
        <v>0</v>
      </c>
      <c r="AZ40" s="48">
        <v>0</v>
      </c>
      <c r="BA40" s="48">
        <v>0</v>
      </c>
      <c r="BB40" s="48">
        <v>0</v>
      </c>
      <c r="BC40" s="48">
        <v>0</v>
      </c>
      <c r="BD40" s="48">
        <v>0</v>
      </c>
      <c r="BE40" s="48">
        <v>0</v>
      </c>
      <c r="BF40" s="48">
        <v>0</v>
      </c>
      <c r="BG40" s="48">
        <v>0</v>
      </c>
      <c r="BH40" s="48">
        <v>1.1080866059404999E-3</v>
      </c>
      <c r="BI40" s="48">
        <v>9.7670249258922995E-3</v>
      </c>
      <c r="BJ40" s="48">
        <v>1.8116886322627999E-2</v>
      </c>
      <c r="BK40" s="48">
        <v>2.5487959509629302E-2</v>
      </c>
      <c r="BL40" s="48">
        <v>4.8580621799968603E-2</v>
      </c>
      <c r="BM40" s="48">
        <v>5.2217239061677703E-2</v>
      </c>
      <c r="BN40" s="48">
        <v>5.64018842542542E-2</v>
      </c>
      <c r="BO40" s="48">
        <v>0.1163895835530778</v>
      </c>
      <c r="BP40" s="48">
        <v>0.14307136864763301</v>
      </c>
      <c r="BQ40" s="48">
        <v>0.1474497178270148</v>
      </c>
      <c r="BR40" s="48">
        <v>0.15273252122011641</v>
      </c>
      <c r="BS40" s="48">
        <v>0.15690558936752869</v>
      </c>
      <c r="BT40" s="48">
        <v>0.16076728040005039</v>
      </c>
      <c r="BU40" s="48">
        <v>0.18741331169854189</v>
      </c>
      <c r="BV40" s="48">
        <v>0.23931751566237289</v>
      </c>
      <c r="BW40" s="48">
        <v>0.2647272815281087</v>
      </c>
      <c r="BX40" s="48">
        <v>0.3042254242955259</v>
      </c>
      <c r="BY40" s="48">
        <v>0.32160250127987178</v>
      </c>
      <c r="BZ40" s="48">
        <v>0.38581688048924617</v>
      </c>
      <c r="CA40" s="48">
        <v>0.57058869308351123</v>
      </c>
      <c r="CB40" s="48">
        <v>0.62183664184396981</v>
      </c>
      <c r="CC40" s="48">
        <v>0.71094014966982</v>
      </c>
      <c r="CD40" s="48">
        <v>0.82748574226345495</v>
      </c>
      <c r="CE40" s="48">
        <v>0.92928335857934641</v>
      </c>
      <c r="CF40" s="48">
        <v>0.97298942336450378</v>
      </c>
      <c r="CG40" s="48">
        <v>0.99276903789023641</v>
      </c>
      <c r="CH40" s="48">
        <v>1</v>
      </c>
      <c r="CI40" s="48">
        <v>1</v>
      </c>
      <c r="CJ40" s="48">
        <v>1</v>
      </c>
      <c r="CK40" s="48">
        <v>1</v>
      </c>
      <c r="CL40" s="48">
        <v>1</v>
      </c>
      <c r="CM40" s="48">
        <v>1</v>
      </c>
      <c r="CN40" s="48">
        <v>1</v>
      </c>
      <c r="CO40" s="48">
        <v>1</v>
      </c>
      <c r="CP40" s="48">
        <v>1</v>
      </c>
      <c r="CQ40" s="48">
        <v>1</v>
      </c>
      <c r="CR40" s="48">
        <v>1</v>
      </c>
      <c r="CS40" s="48">
        <v>1</v>
      </c>
      <c r="CT40" s="48">
        <v>1</v>
      </c>
      <c r="CU40" s="48">
        <v>1</v>
      </c>
      <c r="CV40" s="48">
        <v>1</v>
      </c>
      <c r="CW40" s="48">
        <v>1</v>
      </c>
      <c r="CX40" s="48">
        <v>1</v>
      </c>
      <c r="CY40" s="48">
        <v>1</v>
      </c>
      <c r="CZ40" s="48">
        <v>1</v>
      </c>
      <c r="DA40" s="48">
        <v>1</v>
      </c>
      <c r="DB40" s="48">
        <v>1</v>
      </c>
      <c r="DC40" s="48">
        <v>1</v>
      </c>
      <c r="DD40" s="48">
        <v>1</v>
      </c>
      <c r="DE40" s="48">
        <v>1</v>
      </c>
      <c r="DF40" s="48">
        <v>1</v>
      </c>
      <c r="DG40" s="311">
        <v>1</v>
      </c>
    </row>
    <row r="41" spans="3:111" ht="15" hidden="1" thickBot="1">
      <c r="I41" s="180" t="s">
        <v>207</v>
      </c>
      <c r="J41" s="8" t="s">
        <v>319</v>
      </c>
      <c r="K41" s="180" t="s">
        <v>330</v>
      </c>
      <c r="L41" s="48">
        <v>0</v>
      </c>
      <c r="M41" s="48">
        <v>0</v>
      </c>
      <c r="N41" s="48">
        <v>0</v>
      </c>
      <c r="O41" s="48">
        <v>0</v>
      </c>
      <c r="P41" s="48">
        <v>0</v>
      </c>
      <c r="Q41" s="48">
        <v>0</v>
      </c>
      <c r="R41" s="48">
        <v>0</v>
      </c>
      <c r="S41" s="48">
        <v>0</v>
      </c>
      <c r="T41" s="48">
        <v>0</v>
      </c>
      <c r="U41" s="48">
        <v>0</v>
      </c>
      <c r="V41" s="48">
        <v>0</v>
      </c>
      <c r="W41" s="48">
        <v>0</v>
      </c>
      <c r="X41" s="48">
        <v>0</v>
      </c>
      <c r="Y41" s="48">
        <v>0</v>
      </c>
      <c r="Z41" s="48">
        <v>0</v>
      </c>
      <c r="AA41" s="48">
        <v>0</v>
      </c>
      <c r="AB41" s="48">
        <v>0</v>
      </c>
      <c r="AC41" s="48">
        <v>0</v>
      </c>
      <c r="AD41" s="48">
        <v>0</v>
      </c>
      <c r="AE41" s="48">
        <v>0</v>
      </c>
      <c r="AF41" s="48">
        <v>0</v>
      </c>
      <c r="AG41" s="48">
        <v>0</v>
      </c>
      <c r="AH41" s="48">
        <v>0</v>
      </c>
      <c r="AI41" s="48">
        <v>0</v>
      </c>
      <c r="AJ41" s="48">
        <v>0</v>
      </c>
      <c r="AK41" s="48">
        <v>0</v>
      </c>
      <c r="AL41" s="48">
        <v>0</v>
      </c>
      <c r="AM41" s="48">
        <v>0</v>
      </c>
      <c r="AN41" s="48">
        <v>0</v>
      </c>
      <c r="AO41" s="48">
        <v>0</v>
      </c>
      <c r="AP41" s="48">
        <v>0</v>
      </c>
      <c r="AQ41" s="48">
        <v>0</v>
      </c>
      <c r="AR41" s="48">
        <v>0</v>
      </c>
      <c r="AS41" s="48">
        <v>0</v>
      </c>
      <c r="AT41" s="48">
        <v>0</v>
      </c>
      <c r="AU41" s="48">
        <v>0</v>
      </c>
      <c r="AV41" s="48">
        <v>1.19906820032698E-2</v>
      </c>
      <c r="AW41" s="48">
        <v>2.0008486190592902E-2</v>
      </c>
      <c r="AX41" s="48">
        <v>3.3410594065504999E-2</v>
      </c>
      <c r="AY41" s="48">
        <v>4.6508161856538298E-2</v>
      </c>
      <c r="AZ41" s="48">
        <v>0.10151973970013781</v>
      </c>
      <c r="BA41" s="48">
        <v>0.15558627059044511</v>
      </c>
      <c r="BB41" s="48">
        <v>0.1785961673092315</v>
      </c>
      <c r="BC41" s="48">
        <v>0.24750231640537901</v>
      </c>
      <c r="BD41" s="48">
        <v>0.34484743009580082</v>
      </c>
      <c r="BE41" s="48">
        <v>0.37565669283843761</v>
      </c>
      <c r="BF41" s="48">
        <v>0.41208258229395323</v>
      </c>
      <c r="BG41" s="48">
        <v>0.44787884679081391</v>
      </c>
      <c r="BH41" s="48">
        <v>0.48323394288339189</v>
      </c>
      <c r="BI41" s="48">
        <v>0.50284973597617511</v>
      </c>
      <c r="BJ41" s="48">
        <v>0.54749559960291716</v>
      </c>
      <c r="BK41" s="48">
        <v>0.58271473633862247</v>
      </c>
      <c r="BL41" s="48">
        <v>0.59684151682045861</v>
      </c>
      <c r="BM41" s="48">
        <v>0.5999817839293603</v>
      </c>
      <c r="BN41" s="48">
        <v>0.6218013083124172</v>
      </c>
      <c r="BO41" s="48">
        <v>0.68473473029969523</v>
      </c>
      <c r="BP41" s="48">
        <v>0.71799769997797191</v>
      </c>
      <c r="BQ41" s="48">
        <v>0.79304545837691476</v>
      </c>
      <c r="BR41" s="48">
        <v>0.84413602465593041</v>
      </c>
      <c r="BS41" s="48">
        <v>0.86971929294396111</v>
      </c>
      <c r="BT41" s="48">
        <v>0.90180336037908682</v>
      </c>
      <c r="BU41" s="48">
        <v>0.90618567516691562</v>
      </c>
      <c r="BV41" s="48">
        <v>0.92435178386086236</v>
      </c>
      <c r="BW41" s="48">
        <v>0.96896768266084921</v>
      </c>
      <c r="BX41" s="48">
        <v>0.97118054676687859</v>
      </c>
      <c r="BY41" s="48">
        <v>0.97602045320039899</v>
      </c>
      <c r="BZ41" s="48">
        <v>0.98558511093323897</v>
      </c>
      <c r="CA41" s="48">
        <v>0.99452871577059399</v>
      </c>
      <c r="CB41" s="48">
        <v>0.99555084717765985</v>
      </c>
      <c r="CC41" s="48">
        <v>0.9993872453763456</v>
      </c>
      <c r="CD41" s="48">
        <v>1</v>
      </c>
      <c r="CE41" s="48">
        <v>1</v>
      </c>
      <c r="CF41" s="48">
        <v>1</v>
      </c>
      <c r="CG41" s="48">
        <v>1</v>
      </c>
      <c r="CH41" s="48">
        <v>1</v>
      </c>
      <c r="CI41" s="48">
        <v>1</v>
      </c>
      <c r="CJ41" s="48">
        <v>1</v>
      </c>
      <c r="CK41" s="48">
        <v>1</v>
      </c>
      <c r="CL41" s="48">
        <v>1</v>
      </c>
      <c r="CM41" s="48">
        <v>1</v>
      </c>
      <c r="CN41" s="48">
        <v>1</v>
      </c>
      <c r="CO41" s="48">
        <v>1</v>
      </c>
      <c r="CP41" s="48">
        <v>1</v>
      </c>
      <c r="CQ41" s="48">
        <v>1</v>
      </c>
      <c r="CR41" s="48">
        <v>1</v>
      </c>
      <c r="CS41" s="48">
        <v>1</v>
      </c>
      <c r="CT41" s="48">
        <v>1</v>
      </c>
      <c r="CU41" s="48">
        <v>1</v>
      </c>
      <c r="CV41" s="48">
        <v>1</v>
      </c>
      <c r="CW41" s="48">
        <v>1</v>
      </c>
      <c r="CX41" s="48">
        <v>1</v>
      </c>
      <c r="CY41" s="48">
        <v>1</v>
      </c>
      <c r="CZ41" s="48">
        <v>1</v>
      </c>
      <c r="DA41" s="48">
        <v>1</v>
      </c>
      <c r="DB41" s="48">
        <v>1</v>
      </c>
      <c r="DC41" s="48">
        <v>1</v>
      </c>
      <c r="DD41" s="48">
        <v>1</v>
      </c>
      <c r="DE41" s="48">
        <v>1</v>
      </c>
      <c r="DF41" s="48">
        <v>1</v>
      </c>
      <c r="DG41" s="311">
        <v>1</v>
      </c>
    </row>
    <row r="42" spans="3:111" ht="23.4" hidden="1" thickBot="1">
      <c r="I42" s="180" t="s">
        <v>207</v>
      </c>
      <c r="J42" s="8" t="s">
        <v>319</v>
      </c>
      <c r="K42" s="180" t="s">
        <v>331</v>
      </c>
      <c r="L42" s="48">
        <v>0</v>
      </c>
      <c r="M42" s="48">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6.6927047887612003E-3</v>
      </c>
      <c r="AI42" s="48">
        <v>1.04029922055897E-2</v>
      </c>
      <c r="AJ42" s="48">
        <v>1.1960125662183799E-2</v>
      </c>
      <c r="AK42" s="48">
        <v>1.4287349051554901E-2</v>
      </c>
      <c r="AL42" s="48">
        <v>2.2385549467773099E-2</v>
      </c>
      <c r="AM42" s="48">
        <v>4.9590427731773898E-2</v>
      </c>
      <c r="AN42" s="48">
        <v>9.6159059574037503E-2</v>
      </c>
      <c r="AO42" s="48">
        <v>0.13863680851499219</v>
      </c>
      <c r="AP42" s="48">
        <v>0.16322671000730521</v>
      </c>
      <c r="AQ42" s="48">
        <v>0.1749634642023207</v>
      </c>
      <c r="AR42" s="48">
        <v>0.21737797182934951</v>
      </c>
      <c r="AS42" s="48">
        <v>0.25487098011566511</v>
      </c>
      <c r="AT42" s="48">
        <v>0.269383362972972</v>
      </c>
      <c r="AU42" s="48">
        <v>0.3241037936838515</v>
      </c>
      <c r="AV42" s="48">
        <v>0.60090599124417876</v>
      </c>
      <c r="AW42" s="48">
        <v>0.77799835701301023</v>
      </c>
      <c r="AX42" s="48">
        <v>0.85334322297472198</v>
      </c>
      <c r="AY42" s="48">
        <v>0.88941814254936014</v>
      </c>
      <c r="AZ42" s="48">
        <v>0.90998815157906443</v>
      </c>
      <c r="BA42" s="48">
        <v>0.91754378502158085</v>
      </c>
      <c r="BB42" s="48">
        <v>0.9219005813014618</v>
      </c>
      <c r="BC42" s="48">
        <v>0.92809889641074839</v>
      </c>
      <c r="BD42" s="48">
        <v>0.93625727453694685</v>
      </c>
      <c r="BE42" s="48">
        <v>0.94811941001501598</v>
      </c>
      <c r="BF42" s="48">
        <v>0.96062508865168184</v>
      </c>
      <c r="BG42" s="48">
        <v>0.981888249810283</v>
      </c>
      <c r="BH42" s="48">
        <v>1</v>
      </c>
      <c r="BI42" s="48">
        <v>1</v>
      </c>
      <c r="BJ42" s="48">
        <v>1</v>
      </c>
      <c r="BK42" s="48">
        <v>1</v>
      </c>
      <c r="BL42" s="48">
        <v>1</v>
      </c>
      <c r="BM42" s="48">
        <v>1</v>
      </c>
      <c r="BN42" s="48">
        <v>1</v>
      </c>
      <c r="BO42" s="48">
        <v>1</v>
      </c>
      <c r="BP42" s="48">
        <v>1</v>
      </c>
      <c r="BQ42" s="48">
        <v>1</v>
      </c>
      <c r="BR42" s="48">
        <v>1</v>
      </c>
      <c r="BS42" s="48">
        <v>1</v>
      </c>
      <c r="BT42" s="48">
        <v>1</v>
      </c>
      <c r="BU42" s="48">
        <v>1</v>
      </c>
      <c r="BV42" s="48">
        <v>1</v>
      </c>
      <c r="BW42" s="48">
        <v>1</v>
      </c>
      <c r="BX42" s="48">
        <v>1</v>
      </c>
      <c r="BY42" s="48">
        <v>1</v>
      </c>
      <c r="BZ42" s="48">
        <v>1</v>
      </c>
      <c r="CA42" s="48">
        <v>1</v>
      </c>
      <c r="CB42" s="48">
        <v>1</v>
      </c>
      <c r="CC42" s="48">
        <v>1</v>
      </c>
      <c r="CD42" s="48">
        <v>1</v>
      </c>
      <c r="CE42" s="48">
        <v>1</v>
      </c>
      <c r="CF42" s="48">
        <v>1</v>
      </c>
      <c r="CG42" s="48">
        <v>1</v>
      </c>
      <c r="CH42" s="48">
        <v>1</v>
      </c>
      <c r="CI42" s="48">
        <v>1</v>
      </c>
      <c r="CJ42" s="48">
        <v>1</v>
      </c>
      <c r="CK42" s="48">
        <v>1</v>
      </c>
      <c r="CL42" s="48">
        <v>1</v>
      </c>
      <c r="CM42" s="48">
        <v>1</v>
      </c>
      <c r="CN42" s="48">
        <v>1</v>
      </c>
      <c r="CO42" s="48">
        <v>1</v>
      </c>
      <c r="CP42" s="48">
        <v>1</v>
      </c>
      <c r="CQ42" s="48">
        <v>1</v>
      </c>
      <c r="CR42" s="48">
        <v>1</v>
      </c>
      <c r="CS42" s="48">
        <v>1</v>
      </c>
      <c r="CT42" s="48">
        <v>1</v>
      </c>
      <c r="CU42" s="48">
        <v>1</v>
      </c>
      <c r="CV42" s="48">
        <v>1</v>
      </c>
      <c r="CW42" s="48">
        <v>1</v>
      </c>
      <c r="CX42" s="48">
        <v>1</v>
      </c>
      <c r="CY42" s="48">
        <v>1</v>
      </c>
      <c r="CZ42" s="48">
        <v>1</v>
      </c>
      <c r="DA42" s="48">
        <v>1</v>
      </c>
      <c r="DB42" s="48">
        <v>1</v>
      </c>
      <c r="DC42" s="48">
        <v>1</v>
      </c>
      <c r="DD42" s="48">
        <v>1</v>
      </c>
      <c r="DE42" s="48">
        <v>1</v>
      </c>
      <c r="DF42" s="48">
        <v>1</v>
      </c>
      <c r="DG42" s="311">
        <v>1</v>
      </c>
    </row>
    <row r="43" spans="3:111" ht="23.4" hidden="1" thickBot="1">
      <c r="I43" s="180" t="s">
        <v>207</v>
      </c>
      <c r="J43" s="8" t="s">
        <v>319</v>
      </c>
      <c r="K43" s="180" t="s">
        <v>332</v>
      </c>
      <c r="L43" s="48">
        <v>0</v>
      </c>
      <c r="M43" s="48">
        <v>0</v>
      </c>
      <c r="N43" s="48">
        <v>0</v>
      </c>
      <c r="O43" s="48">
        <v>0</v>
      </c>
      <c r="P43" s="48">
        <v>0</v>
      </c>
      <c r="Q43" s="48">
        <v>0</v>
      </c>
      <c r="R43" s="48">
        <v>0</v>
      </c>
      <c r="S43" s="48">
        <v>0</v>
      </c>
      <c r="T43" s="48">
        <v>0</v>
      </c>
      <c r="U43" s="48">
        <v>0</v>
      </c>
      <c r="V43" s="48">
        <v>0</v>
      </c>
      <c r="W43" s="48">
        <v>0</v>
      </c>
      <c r="X43" s="48">
        <v>0</v>
      </c>
      <c r="Y43" s="48">
        <v>0</v>
      </c>
      <c r="Z43" s="48">
        <v>2.6630923893155999E-3</v>
      </c>
      <c r="AA43" s="48">
        <v>1.7292024379809999E-2</v>
      </c>
      <c r="AB43" s="48">
        <v>2.3441998169475099E-2</v>
      </c>
      <c r="AC43" s="48">
        <v>3.0978478023316099E-2</v>
      </c>
      <c r="AD43" s="48">
        <v>3.3153551075254001E-2</v>
      </c>
      <c r="AE43" s="48">
        <v>3.6388708655852801E-2</v>
      </c>
      <c r="AF43" s="48">
        <v>0.1119077646236115</v>
      </c>
      <c r="AG43" s="48">
        <v>0.179414051291026</v>
      </c>
      <c r="AH43" s="48">
        <v>0.235995996323308</v>
      </c>
      <c r="AI43" s="48">
        <v>0.34298326980918398</v>
      </c>
      <c r="AJ43" s="48">
        <v>0.48456160022251221</v>
      </c>
      <c r="AK43" s="48">
        <v>0.56085234051822663</v>
      </c>
      <c r="AL43" s="48">
        <v>0.61625981511791839</v>
      </c>
      <c r="AM43" s="48">
        <v>0.71806457571586968</v>
      </c>
      <c r="AN43" s="48">
        <v>0.8147537653037431</v>
      </c>
      <c r="AO43" s="48">
        <v>0.8931998849967322</v>
      </c>
      <c r="AP43" s="48">
        <v>0.94240090779111363</v>
      </c>
      <c r="AQ43" s="48">
        <v>0.96828740773617561</v>
      </c>
      <c r="AR43" s="48">
        <v>0.97647730866926441</v>
      </c>
      <c r="AS43" s="48">
        <v>0.97792944518582336</v>
      </c>
      <c r="AT43" s="48">
        <v>0.97872587979354198</v>
      </c>
      <c r="AU43" s="48">
        <v>0.98462790406137823</v>
      </c>
      <c r="AV43" s="48">
        <v>0.98659525234030121</v>
      </c>
      <c r="AW43" s="48">
        <v>0.99710607425003883</v>
      </c>
      <c r="AX43" s="48">
        <v>1</v>
      </c>
      <c r="AY43" s="48">
        <v>1</v>
      </c>
      <c r="AZ43" s="48">
        <v>1</v>
      </c>
      <c r="BA43" s="48">
        <v>1</v>
      </c>
      <c r="BB43" s="48">
        <v>1</v>
      </c>
      <c r="BC43" s="48">
        <v>1</v>
      </c>
      <c r="BD43" s="48">
        <v>1</v>
      </c>
      <c r="BE43" s="48">
        <v>1</v>
      </c>
      <c r="BF43" s="48">
        <v>1</v>
      </c>
      <c r="BG43" s="48">
        <v>1</v>
      </c>
      <c r="BH43" s="48">
        <v>1</v>
      </c>
      <c r="BI43" s="48">
        <v>1</v>
      </c>
      <c r="BJ43" s="48">
        <v>1</v>
      </c>
      <c r="BK43" s="48">
        <v>1</v>
      </c>
      <c r="BL43" s="48">
        <v>1</v>
      </c>
      <c r="BM43" s="48">
        <v>1</v>
      </c>
      <c r="BN43" s="48">
        <v>1</v>
      </c>
      <c r="BO43" s="48">
        <v>1</v>
      </c>
      <c r="BP43" s="48">
        <v>1</v>
      </c>
      <c r="BQ43" s="48">
        <v>1</v>
      </c>
      <c r="BR43" s="48">
        <v>1</v>
      </c>
      <c r="BS43" s="48">
        <v>1</v>
      </c>
      <c r="BT43" s="48">
        <v>1</v>
      </c>
      <c r="BU43" s="48">
        <v>1</v>
      </c>
      <c r="BV43" s="48">
        <v>1</v>
      </c>
      <c r="BW43" s="48">
        <v>1</v>
      </c>
      <c r="BX43" s="48">
        <v>1</v>
      </c>
      <c r="BY43" s="48">
        <v>1</v>
      </c>
      <c r="BZ43" s="48">
        <v>1</v>
      </c>
      <c r="CA43" s="48">
        <v>1</v>
      </c>
      <c r="CB43" s="48">
        <v>1</v>
      </c>
      <c r="CC43" s="48">
        <v>1</v>
      </c>
      <c r="CD43" s="48">
        <v>1</v>
      </c>
      <c r="CE43" s="48">
        <v>1</v>
      </c>
      <c r="CF43" s="48">
        <v>1</v>
      </c>
      <c r="CG43" s="48">
        <v>1</v>
      </c>
      <c r="CH43" s="48">
        <v>1</v>
      </c>
      <c r="CI43" s="48">
        <v>1</v>
      </c>
      <c r="CJ43" s="48">
        <v>1</v>
      </c>
      <c r="CK43" s="48">
        <v>1</v>
      </c>
      <c r="CL43" s="48">
        <v>1</v>
      </c>
      <c r="CM43" s="48">
        <v>1</v>
      </c>
      <c r="CN43" s="48">
        <v>1</v>
      </c>
      <c r="CO43" s="48">
        <v>1</v>
      </c>
      <c r="CP43" s="48">
        <v>1</v>
      </c>
      <c r="CQ43" s="48">
        <v>1</v>
      </c>
      <c r="CR43" s="48">
        <v>1</v>
      </c>
      <c r="CS43" s="48">
        <v>1</v>
      </c>
      <c r="CT43" s="48">
        <v>1</v>
      </c>
      <c r="CU43" s="48">
        <v>1</v>
      </c>
      <c r="CV43" s="48">
        <v>1</v>
      </c>
      <c r="CW43" s="48">
        <v>1</v>
      </c>
      <c r="CX43" s="48">
        <v>1</v>
      </c>
      <c r="CY43" s="48">
        <v>1</v>
      </c>
      <c r="CZ43" s="48">
        <v>1</v>
      </c>
      <c r="DA43" s="48">
        <v>1</v>
      </c>
      <c r="DB43" s="48">
        <v>1</v>
      </c>
      <c r="DC43" s="48">
        <v>1</v>
      </c>
      <c r="DD43" s="48">
        <v>1</v>
      </c>
      <c r="DE43" s="48">
        <v>1</v>
      </c>
      <c r="DF43" s="48">
        <v>1</v>
      </c>
      <c r="DG43" s="311">
        <v>1</v>
      </c>
    </row>
    <row r="44" spans="3:111" ht="15" hidden="1" thickBot="1">
      <c r="I44" s="180" t="s">
        <v>207</v>
      </c>
      <c r="J44" s="8" t="s">
        <v>319</v>
      </c>
      <c r="K44" s="180" t="s">
        <v>333</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v>0</v>
      </c>
      <c r="AC44" s="48">
        <v>0</v>
      </c>
      <c r="AD44" s="48">
        <v>1.1715957864151E-3</v>
      </c>
      <c r="AE44" s="48">
        <v>9.9645524492643998E-3</v>
      </c>
      <c r="AF44" s="48">
        <v>1.1658903756254901E-2</v>
      </c>
      <c r="AG44" s="48">
        <v>1.5366286371709101E-2</v>
      </c>
      <c r="AH44" s="48">
        <v>1.7440608337668102E-2</v>
      </c>
      <c r="AI44" s="48">
        <v>4.1331857122868798E-2</v>
      </c>
      <c r="AJ44" s="48">
        <v>6.9711210223963496E-2</v>
      </c>
      <c r="AK44" s="48">
        <v>8.9706266892419298E-2</v>
      </c>
      <c r="AL44" s="48">
        <v>0.1163157792445504</v>
      </c>
      <c r="AM44" s="48">
        <v>0.1595230445451509</v>
      </c>
      <c r="AN44" s="48">
        <v>0.20066000190775909</v>
      </c>
      <c r="AO44" s="48">
        <v>0.2227131194754757</v>
      </c>
      <c r="AP44" s="48">
        <v>0.27173960277801101</v>
      </c>
      <c r="AQ44" s="48">
        <v>0.42116188264498822</v>
      </c>
      <c r="AR44" s="48">
        <v>0.6122046724116379</v>
      </c>
      <c r="AS44" s="48">
        <v>0.61412728806989403</v>
      </c>
      <c r="AT44" s="48">
        <v>0.69764441905277463</v>
      </c>
      <c r="AU44" s="48">
        <v>0.81270260580742315</v>
      </c>
      <c r="AV44" s="48">
        <v>0.87589506712426779</v>
      </c>
      <c r="AW44" s="48">
        <v>0.89141012309079193</v>
      </c>
      <c r="AX44" s="48">
        <v>0.89764021607388267</v>
      </c>
      <c r="AY44" s="48">
        <v>0.93967595063837839</v>
      </c>
      <c r="AZ44" s="48">
        <v>0.9729457429534748</v>
      </c>
      <c r="BA44" s="48">
        <v>0.98929820076327224</v>
      </c>
      <c r="BB44" s="48">
        <v>0.99797742253559563</v>
      </c>
      <c r="BC44" s="48">
        <v>1</v>
      </c>
      <c r="BD44" s="48">
        <v>1</v>
      </c>
      <c r="BE44" s="48">
        <v>1</v>
      </c>
      <c r="BF44" s="48">
        <v>1</v>
      </c>
      <c r="BG44" s="48">
        <v>1</v>
      </c>
      <c r="BH44" s="48">
        <v>1</v>
      </c>
      <c r="BI44" s="48">
        <v>1</v>
      </c>
      <c r="BJ44" s="48">
        <v>1</v>
      </c>
      <c r="BK44" s="48">
        <v>1</v>
      </c>
      <c r="BL44" s="48">
        <v>1</v>
      </c>
      <c r="BM44" s="48">
        <v>1</v>
      </c>
      <c r="BN44" s="48">
        <v>1</v>
      </c>
      <c r="BO44" s="48">
        <v>1</v>
      </c>
      <c r="BP44" s="48">
        <v>1</v>
      </c>
      <c r="BQ44" s="48">
        <v>1</v>
      </c>
      <c r="BR44" s="48">
        <v>1</v>
      </c>
      <c r="BS44" s="48">
        <v>1</v>
      </c>
      <c r="BT44" s="48">
        <v>1</v>
      </c>
      <c r="BU44" s="48">
        <v>1</v>
      </c>
      <c r="BV44" s="48">
        <v>1</v>
      </c>
      <c r="BW44" s="48">
        <v>1</v>
      </c>
      <c r="BX44" s="48">
        <v>1</v>
      </c>
      <c r="BY44" s="48">
        <v>1</v>
      </c>
      <c r="BZ44" s="48">
        <v>1</v>
      </c>
      <c r="CA44" s="48">
        <v>1</v>
      </c>
      <c r="CB44" s="48">
        <v>1</v>
      </c>
      <c r="CC44" s="48">
        <v>1</v>
      </c>
      <c r="CD44" s="48">
        <v>1</v>
      </c>
      <c r="CE44" s="48">
        <v>1</v>
      </c>
      <c r="CF44" s="48">
        <v>1</v>
      </c>
      <c r="CG44" s="48">
        <v>1</v>
      </c>
      <c r="CH44" s="48">
        <v>1</v>
      </c>
      <c r="CI44" s="48">
        <v>1</v>
      </c>
      <c r="CJ44" s="48">
        <v>1</v>
      </c>
      <c r="CK44" s="48">
        <v>1</v>
      </c>
      <c r="CL44" s="48">
        <v>1</v>
      </c>
      <c r="CM44" s="48">
        <v>1</v>
      </c>
      <c r="CN44" s="48">
        <v>1</v>
      </c>
      <c r="CO44" s="48">
        <v>1</v>
      </c>
      <c r="CP44" s="48">
        <v>1</v>
      </c>
      <c r="CQ44" s="48">
        <v>1</v>
      </c>
      <c r="CR44" s="48">
        <v>1</v>
      </c>
      <c r="CS44" s="48">
        <v>1</v>
      </c>
      <c r="CT44" s="48">
        <v>1</v>
      </c>
      <c r="CU44" s="48">
        <v>1</v>
      </c>
      <c r="CV44" s="48">
        <v>1</v>
      </c>
      <c r="CW44" s="48">
        <v>1</v>
      </c>
      <c r="CX44" s="48">
        <v>1</v>
      </c>
      <c r="CY44" s="48">
        <v>1</v>
      </c>
      <c r="CZ44" s="48">
        <v>1</v>
      </c>
      <c r="DA44" s="48">
        <v>1</v>
      </c>
      <c r="DB44" s="48">
        <v>1</v>
      </c>
      <c r="DC44" s="48">
        <v>1</v>
      </c>
      <c r="DD44" s="48">
        <v>1</v>
      </c>
      <c r="DE44" s="48">
        <v>1</v>
      </c>
      <c r="DF44" s="48">
        <v>1</v>
      </c>
      <c r="DG44" s="311">
        <v>1</v>
      </c>
    </row>
    <row r="45" spans="3:111" ht="15" thickBot="1">
      <c r="I45" s="180" t="s">
        <v>204</v>
      </c>
      <c r="J45" s="8" t="s">
        <v>319</v>
      </c>
      <c r="K45" s="180" t="s">
        <v>148</v>
      </c>
      <c r="L45" s="48">
        <v>0</v>
      </c>
      <c r="M45" s="48">
        <v>0</v>
      </c>
      <c r="N45" s="48">
        <v>0</v>
      </c>
      <c r="O45" s="48">
        <v>1.2385333057506401E-2</v>
      </c>
      <c r="P45" s="48">
        <v>3.86828630761262E-2</v>
      </c>
      <c r="Q45" s="48">
        <v>5.1496744364541998E-2</v>
      </c>
      <c r="R45" s="48">
        <v>5.4330747895154199E-2</v>
      </c>
      <c r="S45" s="48">
        <v>5.5741877514872903E-2</v>
      </c>
      <c r="T45" s="48">
        <v>6.6333272386660799E-2</v>
      </c>
      <c r="U45" s="48">
        <v>8.2172494733251902E-2</v>
      </c>
      <c r="V45" s="48">
        <v>9.6342118848589398E-2</v>
      </c>
      <c r="W45" s="48">
        <v>0.1177650126593703</v>
      </c>
      <c r="X45" s="48">
        <v>0.15049359606190871</v>
      </c>
      <c r="Y45" s="48">
        <v>0.17457851805829361</v>
      </c>
      <c r="Z45" s="48">
        <v>0.1803690393801102</v>
      </c>
      <c r="AA45" s="48">
        <v>0.2021812947417933</v>
      </c>
      <c r="AB45" s="48">
        <v>0.22230645603228541</v>
      </c>
      <c r="AC45" s="48">
        <v>0.22266483049526689</v>
      </c>
      <c r="AD45" s="48">
        <v>0.22526948821580489</v>
      </c>
      <c r="AE45" s="48">
        <v>0.2338593129303996</v>
      </c>
      <c r="AF45" s="48">
        <v>0.28540666722768238</v>
      </c>
      <c r="AG45" s="48">
        <v>0.30857841447897272</v>
      </c>
      <c r="AH45" s="48">
        <v>0.35472916938014759</v>
      </c>
      <c r="AI45" s="48">
        <v>0.39713799662594329</v>
      </c>
      <c r="AJ45" s="48">
        <v>0.41463544586009748</v>
      </c>
      <c r="AK45" s="48">
        <v>0.4228929418124488</v>
      </c>
      <c r="AL45" s="48">
        <v>0.43197724069939808</v>
      </c>
      <c r="AM45" s="48">
        <v>0.45539433234185323</v>
      </c>
      <c r="AN45" s="48">
        <v>0.4861506632320029</v>
      </c>
      <c r="AO45" s="48">
        <v>0.49561150957213002</v>
      </c>
      <c r="AP45" s="48">
        <v>0.53217365824425511</v>
      </c>
      <c r="AQ45" s="48">
        <v>0.58158471464064032</v>
      </c>
      <c r="AR45" s="48">
        <v>0.59486338808581596</v>
      </c>
      <c r="AS45" s="48">
        <v>0.60758897935763578</v>
      </c>
      <c r="AT45" s="48">
        <v>0.62335282435545381</v>
      </c>
      <c r="AU45" s="48">
        <v>0.62705113727014372</v>
      </c>
      <c r="AV45" s="48">
        <v>0.65152703852050509</v>
      </c>
      <c r="AW45" s="48">
        <v>0.6683894867908915</v>
      </c>
      <c r="AX45" s="48">
        <v>0.676480104996948</v>
      </c>
      <c r="AY45" s="48">
        <v>0.68331362811519814</v>
      </c>
      <c r="AZ45" s="48">
        <v>0.70620814850618141</v>
      </c>
      <c r="BA45" s="48">
        <v>0.71980964589960461</v>
      </c>
      <c r="BB45" s="48">
        <v>0.72556186233823661</v>
      </c>
      <c r="BC45" s="48">
        <v>0.7419900916800678</v>
      </c>
      <c r="BD45" s="48">
        <v>0.7582106093542974</v>
      </c>
      <c r="BE45" s="48">
        <v>0.76795478897849034</v>
      </c>
      <c r="BF45" s="48">
        <v>0.78576230981059181</v>
      </c>
      <c r="BG45" s="48">
        <v>0.8036871505392581</v>
      </c>
      <c r="BH45" s="48">
        <v>0.83360360890233898</v>
      </c>
      <c r="BI45" s="48">
        <v>0.83465282748693193</v>
      </c>
      <c r="BJ45" s="48">
        <v>0.84121638476388205</v>
      </c>
      <c r="BK45" s="48">
        <v>0.8852321499731225</v>
      </c>
      <c r="BL45" s="48">
        <v>0.89511308932775746</v>
      </c>
      <c r="BM45" s="48">
        <v>0.90674830629525438</v>
      </c>
      <c r="BN45" s="48">
        <v>0.91562592415138144</v>
      </c>
      <c r="BO45" s="48">
        <v>0.93157038335553921</v>
      </c>
      <c r="BP45" s="48">
        <v>0.94707014880801443</v>
      </c>
      <c r="BQ45" s="48">
        <v>0.95486305714378783</v>
      </c>
      <c r="BR45" s="48">
        <v>0.95734907019852844</v>
      </c>
      <c r="BS45" s="48">
        <v>0.96149622375424504</v>
      </c>
      <c r="BT45" s="48">
        <v>0.96561069340326999</v>
      </c>
      <c r="BU45" s="48">
        <v>0.96586610692459296</v>
      </c>
      <c r="BV45" s="48">
        <v>0.96642019380916344</v>
      </c>
      <c r="BW45" s="48">
        <v>0.96792630012931757</v>
      </c>
      <c r="BX45" s="48">
        <v>0.97192888262694177</v>
      </c>
      <c r="BY45" s="48">
        <v>0.97472942255219763</v>
      </c>
      <c r="BZ45" s="48">
        <v>0.98721420403630522</v>
      </c>
      <c r="CA45" s="48">
        <v>0.98995283764944275</v>
      </c>
      <c r="CB45" s="48">
        <v>0.99158816162297003</v>
      </c>
      <c r="CC45" s="48">
        <v>0.99276098668500201</v>
      </c>
      <c r="CD45" s="48">
        <v>0.99414844885302922</v>
      </c>
      <c r="CE45" s="48">
        <v>0.99622342971624045</v>
      </c>
      <c r="CF45" s="48">
        <v>0.99746845113414762</v>
      </c>
      <c r="CG45" s="48">
        <v>0.99776340703301059</v>
      </c>
      <c r="CH45" s="48">
        <v>0.99900608406646296</v>
      </c>
      <c r="CI45" s="48">
        <v>0.99999081223233155</v>
      </c>
      <c r="CJ45" s="48">
        <v>1</v>
      </c>
      <c r="CK45" s="48">
        <v>1</v>
      </c>
      <c r="CL45" s="48">
        <v>1</v>
      </c>
      <c r="CM45" s="48">
        <v>1</v>
      </c>
      <c r="CN45" s="48">
        <v>1</v>
      </c>
      <c r="CO45" s="48">
        <v>1</v>
      </c>
      <c r="CP45" s="48">
        <v>1</v>
      </c>
      <c r="CQ45" s="48">
        <v>1</v>
      </c>
      <c r="CR45" s="48">
        <v>1</v>
      </c>
      <c r="CS45" s="48">
        <v>1</v>
      </c>
      <c r="CT45" s="48">
        <v>1</v>
      </c>
      <c r="CU45" s="48">
        <v>1</v>
      </c>
      <c r="CV45" s="48">
        <v>1</v>
      </c>
      <c r="CW45" s="48">
        <v>1</v>
      </c>
      <c r="CX45" s="48">
        <v>1</v>
      </c>
      <c r="CY45" s="48">
        <v>1</v>
      </c>
      <c r="CZ45" s="48">
        <v>1</v>
      </c>
      <c r="DA45" s="48">
        <v>1</v>
      </c>
      <c r="DB45" s="48">
        <v>1</v>
      </c>
      <c r="DC45" s="48">
        <v>1</v>
      </c>
      <c r="DD45" s="48">
        <v>1</v>
      </c>
      <c r="DE45" s="48">
        <v>1</v>
      </c>
      <c r="DF45" s="48">
        <v>1</v>
      </c>
      <c r="DG45" s="311">
        <v>1</v>
      </c>
    </row>
    <row r="46" spans="3:111" ht="23.4" hidden="1" thickBot="1">
      <c r="I46" s="180" t="s">
        <v>204</v>
      </c>
      <c r="J46" s="8" t="s">
        <v>319</v>
      </c>
      <c r="K46" s="180" t="s">
        <v>326</v>
      </c>
      <c r="L46" s="48">
        <v>1.4014211204501E-2</v>
      </c>
      <c r="M46" s="48">
        <v>4.0670875063212701E-2</v>
      </c>
      <c r="N46" s="48">
        <v>4.50771444288375E-2</v>
      </c>
      <c r="O46" s="48">
        <v>4.6720588645019601E-2</v>
      </c>
      <c r="P46" s="48">
        <v>5.1889719892199801E-2</v>
      </c>
      <c r="Q46" s="48">
        <v>5.3981428107055897E-2</v>
      </c>
      <c r="R46" s="48">
        <v>5.6274278096647402E-2</v>
      </c>
      <c r="S46" s="48">
        <v>6.1180061316096199E-2</v>
      </c>
      <c r="T46" s="48">
        <v>7.0080164777031398E-2</v>
      </c>
      <c r="U46" s="48">
        <v>8.5317537302415994E-2</v>
      </c>
      <c r="V46" s="48">
        <v>9.7275681958626306E-2</v>
      </c>
      <c r="W46" s="48">
        <v>9.8710937923189607E-2</v>
      </c>
      <c r="X46" s="48">
        <v>0.101613782787824</v>
      </c>
      <c r="Y46" s="48">
        <v>0.1091633339018183</v>
      </c>
      <c r="Z46" s="48">
        <v>0.1189658507465014</v>
      </c>
      <c r="AA46" s="48">
        <v>0.1510449114537909</v>
      </c>
      <c r="AB46" s="48">
        <v>0.22081146296803289</v>
      </c>
      <c r="AC46" s="48">
        <v>0.2352491658353279</v>
      </c>
      <c r="AD46" s="48">
        <v>0.25476813682186389</v>
      </c>
      <c r="AE46" s="48">
        <v>0.2645819449183841</v>
      </c>
      <c r="AF46" s="48">
        <v>0.26692807509340072</v>
      </c>
      <c r="AG46" s="48">
        <v>0.27303078155806898</v>
      </c>
      <c r="AH46" s="48">
        <v>0.29377008995838549</v>
      </c>
      <c r="AI46" s="48">
        <v>0.32524575831573249</v>
      </c>
      <c r="AJ46" s="48">
        <v>0.3458942206867342</v>
      </c>
      <c r="AK46" s="48">
        <v>0.35382533062428562</v>
      </c>
      <c r="AL46" s="48">
        <v>0.3581120951358841</v>
      </c>
      <c r="AM46" s="48">
        <v>0.373487062344248</v>
      </c>
      <c r="AN46" s="48">
        <v>0.4109608512910578</v>
      </c>
      <c r="AO46" s="48">
        <v>0.45309319219796929</v>
      </c>
      <c r="AP46" s="48">
        <v>0.4843398049717289</v>
      </c>
      <c r="AQ46" s="48">
        <v>0.51486362447496081</v>
      </c>
      <c r="AR46" s="48">
        <v>0.53179430575780939</v>
      </c>
      <c r="AS46" s="48">
        <v>0.56429616958020201</v>
      </c>
      <c r="AT46" s="48">
        <v>0.56705005816934917</v>
      </c>
      <c r="AU46" s="48">
        <v>0.58258417590097977</v>
      </c>
      <c r="AV46" s="48">
        <v>0.5956103664009873</v>
      </c>
      <c r="AW46" s="48">
        <v>0.62512655401091644</v>
      </c>
      <c r="AX46" s="48">
        <v>0.64272814731185968</v>
      </c>
      <c r="AY46" s="48">
        <v>0.64754806301059542</v>
      </c>
      <c r="AZ46" s="48">
        <v>0.65094275874931629</v>
      </c>
      <c r="BA46" s="48">
        <v>0.65935645193188708</v>
      </c>
      <c r="BB46" s="48">
        <v>0.68167668646991053</v>
      </c>
      <c r="BC46" s="48">
        <v>0.70280200960261563</v>
      </c>
      <c r="BD46" s="48">
        <v>0.71407715449635534</v>
      </c>
      <c r="BE46" s="48">
        <v>0.73267926031399944</v>
      </c>
      <c r="BF46" s="48">
        <v>0.74679374458723669</v>
      </c>
      <c r="BG46" s="48">
        <v>0.74947924595527859</v>
      </c>
      <c r="BH46" s="48">
        <v>0.76166418080740239</v>
      </c>
      <c r="BI46" s="48">
        <v>0.83554520964538881</v>
      </c>
      <c r="BJ46" s="48">
        <v>0.84820107895442454</v>
      </c>
      <c r="BK46" s="48">
        <v>0.85280357181514865</v>
      </c>
      <c r="BL46" s="48">
        <v>0.89115791078651696</v>
      </c>
      <c r="BM46" s="48">
        <v>0.90100599893053923</v>
      </c>
      <c r="BN46" s="48">
        <v>0.90755170106985361</v>
      </c>
      <c r="BO46" s="48">
        <v>0.91404600849658202</v>
      </c>
      <c r="BP46" s="48">
        <v>0.92079031850735116</v>
      </c>
      <c r="BQ46" s="48">
        <v>0.92496137356677799</v>
      </c>
      <c r="BR46" s="48">
        <v>0.93142883745285643</v>
      </c>
      <c r="BS46" s="48">
        <v>0.95013966859957877</v>
      </c>
      <c r="BT46" s="48">
        <v>0.9666203277208576</v>
      </c>
      <c r="BU46" s="48">
        <v>0.96771581347375801</v>
      </c>
      <c r="BV46" s="48">
        <v>0.97072145057144743</v>
      </c>
      <c r="BW46" s="48">
        <v>0.97566118719200456</v>
      </c>
      <c r="BX46" s="48">
        <v>0.97704742309941839</v>
      </c>
      <c r="BY46" s="48">
        <v>0.98143558736589565</v>
      </c>
      <c r="BZ46" s="48">
        <v>0.99126093456566799</v>
      </c>
      <c r="CA46" s="48">
        <v>0.99271643077779281</v>
      </c>
      <c r="CB46" s="48">
        <v>0.99377893167624343</v>
      </c>
      <c r="CC46" s="48">
        <v>0.99576763382230205</v>
      </c>
      <c r="CD46" s="48">
        <v>0.99700419907543858</v>
      </c>
      <c r="CE46" s="48">
        <v>0.99848781677471798</v>
      </c>
      <c r="CF46" s="48">
        <v>0.99908732845347115</v>
      </c>
      <c r="CG46" s="48">
        <v>0.99918410721695483</v>
      </c>
      <c r="CH46" s="48">
        <v>0.99940153977917856</v>
      </c>
      <c r="CI46" s="48">
        <v>0.99978098309490759</v>
      </c>
      <c r="CJ46" s="48">
        <v>1</v>
      </c>
      <c r="CK46" s="48">
        <v>1</v>
      </c>
      <c r="CL46" s="48">
        <v>1</v>
      </c>
      <c r="CM46" s="48">
        <v>1</v>
      </c>
      <c r="CN46" s="48">
        <v>1</v>
      </c>
      <c r="CO46" s="48">
        <v>1</v>
      </c>
      <c r="CP46" s="48">
        <v>1</v>
      </c>
      <c r="CQ46" s="48">
        <v>1</v>
      </c>
      <c r="CR46" s="48">
        <v>1</v>
      </c>
      <c r="CS46" s="48">
        <v>1</v>
      </c>
      <c r="CT46" s="48">
        <v>1</v>
      </c>
      <c r="CU46" s="48">
        <v>1</v>
      </c>
      <c r="CV46" s="48">
        <v>1</v>
      </c>
      <c r="CW46" s="48">
        <v>1</v>
      </c>
      <c r="CX46" s="48">
        <v>1</v>
      </c>
      <c r="CY46" s="48">
        <v>1</v>
      </c>
      <c r="CZ46" s="48">
        <v>1</v>
      </c>
      <c r="DA46" s="48">
        <v>1</v>
      </c>
      <c r="DB46" s="48">
        <v>1</v>
      </c>
      <c r="DC46" s="48">
        <v>1</v>
      </c>
      <c r="DD46" s="48">
        <v>1</v>
      </c>
      <c r="DE46" s="48">
        <v>1</v>
      </c>
      <c r="DF46" s="48">
        <v>1</v>
      </c>
      <c r="DG46" s="311">
        <v>1</v>
      </c>
    </row>
    <row r="47" spans="3:111" ht="15" hidden="1" thickBot="1">
      <c r="I47" s="180" t="s">
        <v>204</v>
      </c>
      <c r="J47" s="8" t="s">
        <v>319</v>
      </c>
      <c r="K47" s="180" t="s">
        <v>327</v>
      </c>
      <c r="L47" s="48">
        <v>0</v>
      </c>
      <c r="M47" s="48">
        <v>0</v>
      </c>
      <c r="N47" s="48">
        <v>0</v>
      </c>
      <c r="O47" s="48">
        <v>0</v>
      </c>
      <c r="P47" s="48">
        <v>0</v>
      </c>
      <c r="Q47" s="48">
        <v>0</v>
      </c>
      <c r="R47" s="48">
        <v>0</v>
      </c>
      <c r="S47" s="48">
        <v>0</v>
      </c>
      <c r="T47" s="48">
        <v>0</v>
      </c>
      <c r="U47" s="48">
        <v>0</v>
      </c>
      <c r="V47" s="48">
        <v>0</v>
      </c>
      <c r="W47" s="48">
        <v>0</v>
      </c>
      <c r="X47" s="48">
        <v>0</v>
      </c>
      <c r="Y47" s="48">
        <v>0</v>
      </c>
      <c r="Z47" s="48">
        <v>0</v>
      </c>
      <c r="AA47" s="48">
        <v>0</v>
      </c>
      <c r="AB47" s="48">
        <v>0</v>
      </c>
      <c r="AC47" s="48">
        <v>0</v>
      </c>
      <c r="AD47" s="48">
        <v>0</v>
      </c>
      <c r="AE47" s="48">
        <v>0</v>
      </c>
      <c r="AF47" s="48">
        <v>0</v>
      </c>
      <c r="AG47" s="48">
        <v>0</v>
      </c>
      <c r="AH47" s="48">
        <v>0</v>
      </c>
      <c r="AI47" s="48">
        <v>0</v>
      </c>
      <c r="AJ47" s="48">
        <v>0</v>
      </c>
      <c r="AK47" s="48">
        <v>0</v>
      </c>
      <c r="AL47" s="48">
        <v>0</v>
      </c>
      <c r="AM47" s="48">
        <v>0</v>
      </c>
      <c r="AN47" s="48">
        <v>0</v>
      </c>
      <c r="AO47" s="48">
        <v>0</v>
      </c>
      <c r="AP47" s="48">
        <v>0</v>
      </c>
      <c r="AQ47" s="48">
        <v>1.8292395890179999E-4</v>
      </c>
      <c r="AR47" s="48">
        <v>1.9101177096270999E-3</v>
      </c>
      <c r="AS47" s="48">
        <v>8.8669729424790001E-3</v>
      </c>
      <c r="AT47" s="48">
        <v>9.6376881647291992E-3</v>
      </c>
      <c r="AU47" s="48">
        <v>1.9017778122015799E-2</v>
      </c>
      <c r="AV47" s="48">
        <v>2.31127239420016E-2</v>
      </c>
      <c r="AW47" s="48">
        <v>4.5379296876466399E-2</v>
      </c>
      <c r="AX47" s="48">
        <v>8.2246688780363494E-2</v>
      </c>
      <c r="AY47" s="48">
        <v>0.1063822219413338</v>
      </c>
      <c r="AZ47" s="48">
        <v>0.11444662535106249</v>
      </c>
      <c r="BA47" s="48">
        <v>0.12023751017271569</v>
      </c>
      <c r="BB47" s="48">
        <v>0.1307568917725957</v>
      </c>
      <c r="BC47" s="48">
        <v>0.14467282287269179</v>
      </c>
      <c r="BD47" s="48">
        <v>0.16282274204700989</v>
      </c>
      <c r="BE47" s="48">
        <v>0.1855633500324454</v>
      </c>
      <c r="BF47" s="48">
        <v>0.21470837679433341</v>
      </c>
      <c r="BG47" s="48">
        <v>0.26060305339864698</v>
      </c>
      <c r="BH47" s="48">
        <v>0.2877510894403526</v>
      </c>
      <c r="BI47" s="48">
        <v>0.2911149889766988</v>
      </c>
      <c r="BJ47" s="48">
        <v>0.29930552848417741</v>
      </c>
      <c r="BK47" s="48">
        <v>0.3124421419203437</v>
      </c>
      <c r="BL47" s="48">
        <v>0.31732392391330749</v>
      </c>
      <c r="BM47" s="48">
        <v>0.32109028573665438</v>
      </c>
      <c r="BN47" s="48">
        <v>0.36408098536211592</v>
      </c>
      <c r="BO47" s="48">
        <v>0.38072760827588642</v>
      </c>
      <c r="BP47" s="48">
        <v>0.40601382473555991</v>
      </c>
      <c r="BQ47" s="48">
        <v>0.424718587995631</v>
      </c>
      <c r="BR47" s="48">
        <v>0.44538162215408661</v>
      </c>
      <c r="BS47" s="48">
        <v>0.4780966299765676</v>
      </c>
      <c r="BT47" s="48">
        <v>0.50220740233798922</v>
      </c>
      <c r="BU47" s="48">
        <v>0.51493635434931861</v>
      </c>
      <c r="BV47" s="48">
        <v>0.53095058036320375</v>
      </c>
      <c r="BW47" s="48">
        <v>0.56449829927540474</v>
      </c>
      <c r="BX47" s="48">
        <v>0.66423661372201936</v>
      </c>
      <c r="BY47" s="48">
        <v>0.69942472733260586</v>
      </c>
      <c r="BZ47" s="48">
        <v>0.7051386780970994</v>
      </c>
      <c r="CA47" s="48">
        <v>0.70677694050423256</v>
      </c>
      <c r="CB47" s="48">
        <v>0.73040254210340927</v>
      </c>
      <c r="CC47" s="48">
        <v>0.76766855411225232</v>
      </c>
      <c r="CD47" s="48">
        <v>0.80841182220158514</v>
      </c>
      <c r="CE47" s="48">
        <v>0.82385715870961973</v>
      </c>
      <c r="CF47" s="48">
        <v>0.83520490542296799</v>
      </c>
      <c r="CG47" s="48">
        <v>0.85723888078840782</v>
      </c>
      <c r="CH47" s="48">
        <v>0.87454873618021167</v>
      </c>
      <c r="CI47" s="48">
        <v>0.88978861824921107</v>
      </c>
      <c r="CJ47" s="48">
        <v>0.90847697694563723</v>
      </c>
      <c r="CK47" s="48">
        <v>0.92143057875552281</v>
      </c>
      <c r="CL47" s="48">
        <v>0.92644784008919256</v>
      </c>
      <c r="CM47" s="48">
        <v>0.93373950238616277</v>
      </c>
      <c r="CN47" s="48">
        <v>0.94652859986661075</v>
      </c>
      <c r="CO47" s="48">
        <v>0.9515489593219566</v>
      </c>
      <c r="CP47" s="48">
        <v>0.95736291330742918</v>
      </c>
      <c r="CQ47" s="48">
        <v>0.9577732311063496</v>
      </c>
      <c r="CR47" s="48">
        <v>0.96485878215958965</v>
      </c>
      <c r="CS47" s="48">
        <v>0.96846363912720035</v>
      </c>
      <c r="CT47" s="48">
        <v>0.97255285225673438</v>
      </c>
      <c r="CU47" s="48">
        <v>0.97640601047923636</v>
      </c>
      <c r="CV47" s="48">
        <v>0.97852553739994541</v>
      </c>
      <c r="CW47" s="48">
        <v>0.99100674672648104</v>
      </c>
      <c r="CX47" s="48">
        <v>0.99879228668393316</v>
      </c>
      <c r="CY47" s="48">
        <v>0.9999359719704074</v>
      </c>
      <c r="CZ47" s="48">
        <v>1</v>
      </c>
      <c r="DA47" s="48">
        <v>1</v>
      </c>
      <c r="DB47" s="48">
        <v>1</v>
      </c>
      <c r="DC47" s="48">
        <v>1</v>
      </c>
      <c r="DD47" s="48">
        <v>1</v>
      </c>
      <c r="DE47" s="48">
        <v>1</v>
      </c>
      <c r="DF47" s="48">
        <v>1</v>
      </c>
      <c r="DG47" s="311">
        <v>1</v>
      </c>
    </row>
    <row r="48" spans="3:111" ht="15" hidden="1" thickBot="1">
      <c r="C48" s="54"/>
      <c r="D48" s="54"/>
      <c r="E48" s="54"/>
      <c r="F48" s="54"/>
      <c r="G48" s="54"/>
      <c r="H48" s="54"/>
      <c r="I48" s="180" t="s">
        <v>204</v>
      </c>
      <c r="J48" s="8" t="s">
        <v>319</v>
      </c>
      <c r="K48" s="180" t="s">
        <v>330</v>
      </c>
      <c r="L48" s="48">
        <v>0</v>
      </c>
      <c r="M48" s="48">
        <v>0</v>
      </c>
      <c r="N48" s="48">
        <v>0</v>
      </c>
      <c r="O48" s="48">
        <v>5.196584218201E-4</v>
      </c>
      <c r="P48" s="48">
        <v>6.2811030089059998E-3</v>
      </c>
      <c r="Q48" s="48">
        <v>9.8454076910805006E-3</v>
      </c>
      <c r="R48" s="48">
        <v>1.2528658403346901E-2</v>
      </c>
      <c r="S48" s="48">
        <v>1.3956293740230901E-2</v>
      </c>
      <c r="T48" s="48">
        <v>1.7041946628448001E-2</v>
      </c>
      <c r="U48" s="48">
        <v>2.8614801135663601E-2</v>
      </c>
      <c r="V48" s="48">
        <v>4.0775701003170101E-2</v>
      </c>
      <c r="W48" s="48">
        <v>4.4890947498037598E-2</v>
      </c>
      <c r="X48" s="48">
        <v>4.8167076936270099E-2</v>
      </c>
      <c r="Y48" s="48">
        <v>4.9930135802585499E-2</v>
      </c>
      <c r="Z48" s="48">
        <v>5.6219464975157098E-2</v>
      </c>
      <c r="AA48" s="48">
        <v>6.1396133668052397E-2</v>
      </c>
      <c r="AB48" s="48">
        <v>7.12177088153087E-2</v>
      </c>
      <c r="AC48" s="48">
        <v>7.1637085729785596E-2</v>
      </c>
      <c r="AD48" s="48">
        <v>8.0159415212944604E-2</v>
      </c>
      <c r="AE48" s="48">
        <v>8.4758997257982402E-2</v>
      </c>
      <c r="AF48" s="48">
        <v>9.3034433549560799E-2</v>
      </c>
      <c r="AG48" s="48">
        <v>9.5767598749944394E-2</v>
      </c>
      <c r="AH48" s="48">
        <v>9.7709993118721306E-2</v>
      </c>
      <c r="AI48" s="48">
        <v>0.1054813127698537</v>
      </c>
      <c r="AJ48" s="48">
        <v>0.11745188523386919</v>
      </c>
      <c r="AK48" s="48">
        <v>0.13260551251800601</v>
      </c>
      <c r="AL48" s="48">
        <v>0.1469061952093402</v>
      </c>
      <c r="AM48" s="48">
        <v>0.16038643598901151</v>
      </c>
      <c r="AN48" s="48">
        <v>0.17438611098800241</v>
      </c>
      <c r="AO48" s="48">
        <v>0.18032213480475151</v>
      </c>
      <c r="AP48" s="48">
        <v>0.18538659733385501</v>
      </c>
      <c r="AQ48" s="48">
        <v>0.2063319656520117</v>
      </c>
      <c r="AR48" s="48">
        <v>0.2202283472622398</v>
      </c>
      <c r="AS48" s="48">
        <v>0.29595402269020338</v>
      </c>
      <c r="AT48" s="48">
        <v>0.32448886716036068</v>
      </c>
      <c r="AU48" s="48">
        <v>0.34051715388829201</v>
      </c>
      <c r="AV48" s="48">
        <v>0.34874953268155678</v>
      </c>
      <c r="AW48" s="48">
        <v>0.35433047156148167</v>
      </c>
      <c r="AX48" s="48">
        <v>0.4320861992195717</v>
      </c>
      <c r="AY48" s="48">
        <v>0.50871429214625641</v>
      </c>
      <c r="AZ48" s="48">
        <v>0.53697152047269459</v>
      </c>
      <c r="BA48" s="48">
        <v>0.54482351573761378</v>
      </c>
      <c r="BB48" s="48">
        <v>0.55895787433321087</v>
      </c>
      <c r="BC48" s="48">
        <v>0.57920009766805702</v>
      </c>
      <c r="BD48" s="48">
        <v>0.59411469565339625</v>
      </c>
      <c r="BE48" s="48">
        <v>0.60425906515198002</v>
      </c>
      <c r="BF48" s="48">
        <v>0.62218309601104871</v>
      </c>
      <c r="BG48" s="48">
        <v>0.62819679795510275</v>
      </c>
      <c r="BH48" s="48">
        <v>0.64325739109236724</v>
      </c>
      <c r="BI48" s="48">
        <v>0.64670860352400106</v>
      </c>
      <c r="BJ48" s="48">
        <v>0.66862436747481502</v>
      </c>
      <c r="BK48" s="48">
        <v>0.66904616186491994</v>
      </c>
      <c r="BL48" s="48">
        <v>0.70228791304893556</v>
      </c>
      <c r="BM48" s="48">
        <v>0.70845419721087266</v>
      </c>
      <c r="BN48" s="48">
        <v>0.78958003647778796</v>
      </c>
      <c r="BO48" s="48">
        <v>0.82049371330414422</v>
      </c>
      <c r="BP48" s="48">
        <v>0.84976096077070717</v>
      </c>
      <c r="BQ48" s="48">
        <v>0.88647621970779833</v>
      </c>
      <c r="BR48" s="48">
        <v>0.90349360175948479</v>
      </c>
      <c r="BS48" s="48">
        <v>0.90501089862053763</v>
      </c>
      <c r="BT48" s="48">
        <v>0.9053395008771864</v>
      </c>
      <c r="BU48" s="48">
        <v>0.91931288979131542</v>
      </c>
      <c r="BV48" s="48">
        <v>0.94801112629196116</v>
      </c>
      <c r="BW48" s="48">
        <v>0.95512333314919184</v>
      </c>
      <c r="BX48" s="48">
        <v>0.96523048769650499</v>
      </c>
      <c r="BY48" s="48">
        <v>0.97154909501206443</v>
      </c>
      <c r="BZ48" s="48">
        <v>0.9733129657921632</v>
      </c>
      <c r="CA48" s="48">
        <v>0.975878512046362</v>
      </c>
      <c r="CB48" s="48">
        <v>0.97797532258203801</v>
      </c>
      <c r="CC48" s="48">
        <v>0.98261628356472819</v>
      </c>
      <c r="CD48" s="48">
        <v>0.9862094341629668</v>
      </c>
      <c r="CE48" s="48">
        <v>0.98818997051751223</v>
      </c>
      <c r="CF48" s="48">
        <v>0.99224049918611923</v>
      </c>
      <c r="CG48" s="48">
        <v>0.99434513742283803</v>
      </c>
      <c r="CH48" s="48">
        <v>0.99504478807076924</v>
      </c>
      <c r="CI48" s="48">
        <v>0.99664287337600144</v>
      </c>
      <c r="CJ48" s="48">
        <v>0.99791167552201843</v>
      </c>
      <c r="CK48" s="48">
        <v>0.99810854616794165</v>
      </c>
      <c r="CL48" s="48">
        <v>0.99877808515978483</v>
      </c>
      <c r="CM48" s="48">
        <v>0.99972259318370205</v>
      </c>
      <c r="CN48" s="48">
        <v>1</v>
      </c>
      <c r="CO48" s="48">
        <v>1</v>
      </c>
      <c r="CP48" s="48">
        <v>1</v>
      </c>
      <c r="CQ48" s="48">
        <v>1</v>
      </c>
      <c r="CR48" s="48">
        <v>1</v>
      </c>
      <c r="CS48" s="48">
        <v>1</v>
      </c>
      <c r="CT48" s="48">
        <v>1</v>
      </c>
      <c r="CU48" s="48">
        <v>1</v>
      </c>
      <c r="CV48" s="48">
        <v>1</v>
      </c>
      <c r="CW48" s="48">
        <v>1</v>
      </c>
      <c r="CX48" s="48">
        <v>1</v>
      </c>
      <c r="CY48" s="48">
        <v>1</v>
      </c>
      <c r="CZ48" s="48">
        <v>1</v>
      </c>
      <c r="DA48" s="48">
        <v>1</v>
      </c>
      <c r="DB48" s="48">
        <v>1</v>
      </c>
      <c r="DC48" s="48">
        <v>1</v>
      </c>
      <c r="DD48" s="48">
        <v>1</v>
      </c>
      <c r="DE48" s="48">
        <v>1</v>
      </c>
      <c r="DF48" s="48">
        <v>1</v>
      </c>
      <c r="DG48" s="311">
        <v>1</v>
      </c>
    </row>
    <row r="49" spans="9:111" ht="23.4" hidden="1" thickBot="1">
      <c r="I49" s="180" t="s">
        <v>204</v>
      </c>
      <c r="J49" s="8" t="s">
        <v>319</v>
      </c>
      <c r="K49" s="180" t="s">
        <v>331</v>
      </c>
      <c r="L49" s="48">
        <v>1.6568854364144999E-3</v>
      </c>
      <c r="M49" s="48">
        <v>7.0995867278925004E-3</v>
      </c>
      <c r="N49" s="48">
        <v>2.1989147758752998E-2</v>
      </c>
      <c r="O49" s="48">
        <v>2.57652632143201E-2</v>
      </c>
      <c r="P49" s="48">
        <v>3.09146247470313E-2</v>
      </c>
      <c r="Q49" s="48">
        <v>3.2985437407008197E-2</v>
      </c>
      <c r="R49" s="48">
        <v>4.6218657089501403E-2</v>
      </c>
      <c r="S49" s="48">
        <v>6.0324141097060101E-2</v>
      </c>
      <c r="T49" s="48">
        <v>6.9857347791718899E-2</v>
      </c>
      <c r="U49" s="48">
        <v>8.1063997133357199E-2</v>
      </c>
      <c r="V49" s="48">
        <v>8.9641123879601298E-2</v>
      </c>
      <c r="W49" s="48">
        <v>9.6636980528659294E-2</v>
      </c>
      <c r="X49" s="48">
        <v>0.1093133120611572</v>
      </c>
      <c r="Y49" s="48">
        <v>0.1122903401985088</v>
      </c>
      <c r="Z49" s="48">
        <v>0.1206317099036326</v>
      </c>
      <c r="AA49" s="48">
        <v>0.12393596382257829</v>
      </c>
      <c r="AB49" s="48">
        <v>0.1258583709288118</v>
      </c>
      <c r="AC49" s="48">
        <v>0.1485719522192652</v>
      </c>
      <c r="AD49" s="48">
        <v>0.16211222117044999</v>
      </c>
      <c r="AE49" s="48">
        <v>0.21090139530838151</v>
      </c>
      <c r="AF49" s="48">
        <v>0.24482079396398149</v>
      </c>
      <c r="AG49" s="48">
        <v>0.2648225272867139</v>
      </c>
      <c r="AH49" s="48">
        <v>0.27504889978496078</v>
      </c>
      <c r="AI49" s="48">
        <v>0.28299474788875417</v>
      </c>
      <c r="AJ49" s="48">
        <v>0.2980526216583666</v>
      </c>
      <c r="AK49" s="48">
        <v>0.32510324550284181</v>
      </c>
      <c r="AL49" s="48">
        <v>0.35280490229858341</v>
      </c>
      <c r="AM49" s="48">
        <v>0.38130054263980029</v>
      </c>
      <c r="AN49" s="48">
        <v>0.41011454667889252</v>
      </c>
      <c r="AO49" s="48">
        <v>0.42500068793196288</v>
      </c>
      <c r="AP49" s="48">
        <v>0.45359442795521321</v>
      </c>
      <c r="AQ49" s="48">
        <v>0.47181389358150111</v>
      </c>
      <c r="AR49" s="48">
        <v>0.50040381885180751</v>
      </c>
      <c r="AS49" s="48">
        <v>0.57558184017501079</v>
      </c>
      <c r="AT49" s="48">
        <v>0.59455825137956275</v>
      </c>
      <c r="AU49" s="48">
        <v>0.61807912527071063</v>
      </c>
      <c r="AV49" s="48">
        <v>0.63586796133699008</v>
      </c>
      <c r="AW49" s="48">
        <v>0.65109695812804369</v>
      </c>
      <c r="AX49" s="48">
        <v>0.6619711175186006</v>
      </c>
      <c r="AY49" s="48">
        <v>0.68452958304757028</v>
      </c>
      <c r="AZ49" s="48">
        <v>0.70213758954216221</v>
      </c>
      <c r="BA49" s="48">
        <v>0.71133296352577413</v>
      </c>
      <c r="BB49" s="48">
        <v>0.72005700368407677</v>
      </c>
      <c r="BC49" s="48">
        <v>0.72753595457913955</v>
      </c>
      <c r="BD49" s="48">
        <v>0.7383066784104183</v>
      </c>
      <c r="BE49" s="48">
        <v>0.7541479643057728</v>
      </c>
      <c r="BF49" s="48">
        <v>0.76306136536449554</v>
      </c>
      <c r="BG49" s="48">
        <v>0.78135139298505862</v>
      </c>
      <c r="BH49" s="48">
        <v>0.78411367210893534</v>
      </c>
      <c r="BI49" s="48">
        <v>0.79182294550393828</v>
      </c>
      <c r="BJ49" s="48">
        <v>0.8217448350724641</v>
      </c>
      <c r="BK49" s="48">
        <v>0.83355119382466114</v>
      </c>
      <c r="BL49" s="48">
        <v>0.86586388823828941</v>
      </c>
      <c r="BM49" s="48">
        <v>0.87312627526982578</v>
      </c>
      <c r="BN49" s="48">
        <v>0.88914325030400465</v>
      </c>
      <c r="BO49" s="48">
        <v>0.9099947186431292</v>
      </c>
      <c r="BP49" s="48">
        <v>0.91735161595246284</v>
      </c>
      <c r="BQ49" s="48">
        <v>0.93349644343076443</v>
      </c>
      <c r="BR49" s="48">
        <v>0.94604660064429602</v>
      </c>
      <c r="BS49" s="48">
        <v>0.9472764804253202</v>
      </c>
      <c r="BT49" s="48">
        <v>0.95278632670417318</v>
      </c>
      <c r="BU49" s="48">
        <v>0.96170522885185361</v>
      </c>
      <c r="BV49" s="48">
        <v>0.96462088040257365</v>
      </c>
      <c r="BW49" s="48">
        <v>0.96737533050345781</v>
      </c>
      <c r="BX49" s="48">
        <v>0.9700286111466444</v>
      </c>
      <c r="BY49" s="48">
        <v>0.97286591662624677</v>
      </c>
      <c r="BZ49" s="48">
        <v>0.99176272792686604</v>
      </c>
      <c r="CA49" s="48">
        <v>0.99202766025148603</v>
      </c>
      <c r="CB49" s="48">
        <v>0.99219197185649644</v>
      </c>
      <c r="CC49" s="48">
        <v>0.99351882150955984</v>
      </c>
      <c r="CD49" s="48">
        <v>0.99404598130915756</v>
      </c>
      <c r="CE49" s="48">
        <v>0.99702301436819996</v>
      </c>
      <c r="CF49" s="48">
        <v>0.99907540739245715</v>
      </c>
      <c r="CG49" s="48">
        <v>0.99956782921191978</v>
      </c>
      <c r="CH49" s="48">
        <v>0.99981142597791539</v>
      </c>
      <c r="CI49" s="48">
        <v>1</v>
      </c>
      <c r="CJ49" s="48">
        <v>1</v>
      </c>
      <c r="CK49" s="48">
        <v>1</v>
      </c>
      <c r="CL49" s="48">
        <v>1</v>
      </c>
      <c r="CM49" s="48">
        <v>1</v>
      </c>
      <c r="CN49" s="48">
        <v>1</v>
      </c>
      <c r="CO49" s="48">
        <v>1</v>
      </c>
      <c r="CP49" s="48">
        <v>1</v>
      </c>
      <c r="CQ49" s="48">
        <v>1</v>
      </c>
      <c r="CR49" s="48">
        <v>1</v>
      </c>
      <c r="CS49" s="48">
        <v>1</v>
      </c>
      <c r="CT49" s="48">
        <v>1</v>
      </c>
      <c r="CU49" s="48">
        <v>1</v>
      </c>
      <c r="CV49" s="48">
        <v>1</v>
      </c>
      <c r="CW49" s="48">
        <v>1</v>
      </c>
      <c r="CX49" s="48">
        <v>1</v>
      </c>
      <c r="CY49" s="48">
        <v>1</v>
      </c>
      <c r="CZ49" s="48">
        <v>1</v>
      </c>
      <c r="DA49" s="48">
        <v>1</v>
      </c>
      <c r="DB49" s="48">
        <v>1</v>
      </c>
      <c r="DC49" s="48">
        <v>1</v>
      </c>
      <c r="DD49" s="48">
        <v>1</v>
      </c>
      <c r="DE49" s="48">
        <v>1</v>
      </c>
      <c r="DF49" s="48">
        <v>1</v>
      </c>
      <c r="DG49" s="311">
        <v>1</v>
      </c>
    </row>
    <row r="50" spans="9:111" ht="23.4" hidden="1" thickBot="1">
      <c r="I50" s="180" t="s">
        <v>204</v>
      </c>
      <c r="J50" s="8" t="s">
        <v>319</v>
      </c>
      <c r="K50" s="180" t="s">
        <v>332</v>
      </c>
      <c r="L50" s="48">
        <v>0</v>
      </c>
      <c r="M50" s="48">
        <v>0</v>
      </c>
      <c r="N50" s="48">
        <v>1.22245840152646E-2</v>
      </c>
      <c r="O50" s="48">
        <v>1.8568813918184698E-2</v>
      </c>
      <c r="P50" s="48">
        <v>2.2220292482908601E-2</v>
      </c>
      <c r="Q50" s="48">
        <v>3.3611000018632597E-2</v>
      </c>
      <c r="R50" s="48">
        <v>3.9729651888982899E-2</v>
      </c>
      <c r="S50" s="48">
        <v>4.7623991484994702E-2</v>
      </c>
      <c r="T50" s="48">
        <v>8.3372114471365999E-2</v>
      </c>
      <c r="U50" s="48">
        <v>0.15808327372568451</v>
      </c>
      <c r="V50" s="48">
        <v>0.21536155132656401</v>
      </c>
      <c r="W50" s="48">
        <v>0.22395344690160479</v>
      </c>
      <c r="X50" s="48">
        <v>0.2399237298609781</v>
      </c>
      <c r="Y50" s="48">
        <v>0.26657682374930147</v>
      </c>
      <c r="Z50" s="48">
        <v>0.29793991143432641</v>
      </c>
      <c r="AA50" s="48">
        <v>0.32651577317365932</v>
      </c>
      <c r="AB50" s="48">
        <v>0.3364543690293616</v>
      </c>
      <c r="AC50" s="48">
        <v>0.35343790803663788</v>
      </c>
      <c r="AD50" s="48">
        <v>0.3614135068451016</v>
      </c>
      <c r="AE50" s="48">
        <v>0.39680836433238631</v>
      </c>
      <c r="AF50" s="48">
        <v>0.41430301296784749</v>
      </c>
      <c r="AG50" s="48">
        <v>0.4185133552890315</v>
      </c>
      <c r="AH50" s="48">
        <v>0.43883026690029348</v>
      </c>
      <c r="AI50" s="48">
        <v>0.45679404226265202</v>
      </c>
      <c r="AJ50" s="48">
        <v>0.47837950426705628</v>
      </c>
      <c r="AK50" s="48">
        <v>0.49835627926491177</v>
      </c>
      <c r="AL50" s="48">
        <v>0.53563496778694364</v>
      </c>
      <c r="AM50" s="48">
        <v>0.58384337643595752</v>
      </c>
      <c r="AN50" s="48">
        <v>0.60335133917087702</v>
      </c>
      <c r="AO50" s="48">
        <v>0.61261112211849855</v>
      </c>
      <c r="AP50" s="48">
        <v>0.62129270864260722</v>
      </c>
      <c r="AQ50" s="48">
        <v>0.63391177784586861</v>
      </c>
      <c r="AR50" s="48">
        <v>0.64386260004722495</v>
      </c>
      <c r="AS50" s="48">
        <v>0.66536574384085245</v>
      </c>
      <c r="AT50" s="48">
        <v>0.66892593862044614</v>
      </c>
      <c r="AU50" s="48">
        <v>0.67557009224893094</v>
      </c>
      <c r="AV50" s="48">
        <v>0.67856184611526704</v>
      </c>
      <c r="AW50" s="48">
        <v>0.68037797353936047</v>
      </c>
      <c r="AX50" s="48">
        <v>0.69525284898787176</v>
      </c>
      <c r="AY50" s="48">
        <v>0.73490500285583427</v>
      </c>
      <c r="AZ50" s="48">
        <v>0.75308023522722989</v>
      </c>
      <c r="BA50" s="48">
        <v>0.7543099961904447</v>
      </c>
      <c r="BB50" s="48">
        <v>0.75553995872599</v>
      </c>
      <c r="BC50" s="48">
        <v>0.75745798944193787</v>
      </c>
      <c r="BD50" s="48">
        <v>0.76620954036392197</v>
      </c>
      <c r="BE50" s="48">
        <v>0.7839734464462017</v>
      </c>
      <c r="BF50" s="48">
        <v>0.79707287020911777</v>
      </c>
      <c r="BG50" s="48">
        <v>0.80234402642621039</v>
      </c>
      <c r="BH50" s="48">
        <v>0.82621972808507205</v>
      </c>
      <c r="BI50" s="48">
        <v>0.86748823988656976</v>
      </c>
      <c r="BJ50" s="48">
        <v>0.88507823327706481</v>
      </c>
      <c r="BK50" s="48">
        <v>0.90660564563492319</v>
      </c>
      <c r="BL50" s="48">
        <v>0.9266737302627972</v>
      </c>
      <c r="BM50" s="48">
        <v>0.93118340085277762</v>
      </c>
      <c r="BN50" s="48">
        <v>0.93354759346330396</v>
      </c>
      <c r="BO50" s="48">
        <v>0.94105082843000998</v>
      </c>
      <c r="BP50" s="48">
        <v>0.94826217584411576</v>
      </c>
      <c r="BQ50" s="48">
        <v>0.95367611373330285</v>
      </c>
      <c r="BR50" s="48">
        <v>0.95771758616133695</v>
      </c>
      <c r="BS50" s="48">
        <v>0.96132920745638895</v>
      </c>
      <c r="BT50" s="48">
        <v>0.96460295759202119</v>
      </c>
      <c r="BU50" s="48">
        <v>0.96847140095777384</v>
      </c>
      <c r="BV50" s="48">
        <v>0.97371864011543963</v>
      </c>
      <c r="BW50" s="48">
        <v>0.97609028425961042</v>
      </c>
      <c r="BX50" s="48">
        <v>0.97768787973990035</v>
      </c>
      <c r="BY50" s="48">
        <v>0.97939823139168602</v>
      </c>
      <c r="BZ50" s="48">
        <v>0.98128195302996557</v>
      </c>
      <c r="CA50" s="48">
        <v>0.98443446010202595</v>
      </c>
      <c r="CB50" s="48">
        <v>0.99119882035821161</v>
      </c>
      <c r="CC50" s="48">
        <v>0.99532750311503382</v>
      </c>
      <c r="CD50" s="48">
        <v>0.99678564739753117</v>
      </c>
      <c r="CE50" s="48">
        <v>0.99803526894992778</v>
      </c>
      <c r="CF50" s="48">
        <v>0.99948702536533085</v>
      </c>
      <c r="CG50" s="48">
        <v>1</v>
      </c>
      <c r="CH50" s="48">
        <v>1</v>
      </c>
      <c r="CI50" s="48">
        <v>1</v>
      </c>
      <c r="CJ50" s="48">
        <v>1</v>
      </c>
      <c r="CK50" s="48">
        <v>1</v>
      </c>
      <c r="CL50" s="48">
        <v>1</v>
      </c>
      <c r="CM50" s="48">
        <v>1</v>
      </c>
      <c r="CN50" s="48">
        <v>1</v>
      </c>
      <c r="CO50" s="48">
        <v>1</v>
      </c>
      <c r="CP50" s="48">
        <v>1</v>
      </c>
      <c r="CQ50" s="48">
        <v>1</v>
      </c>
      <c r="CR50" s="48">
        <v>1</v>
      </c>
      <c r="CS50" s="48">
        <v>1</v>
      </c>
      <c r="CT50" s="48">
        <v>1</v>
      </c>
      <c r="CU50" s="48">
        <v>1</v>
      </c>
      <c r="CV50" s="48">
        <v>1</v>
      </c>
      <c r="CW50" s="48">
        <v>1</v>
      </c>
      <c r="CX50" s="48">
        <v>1</v>
      </c>
      <c r="CY50" s="48">
        <v>1</v>
      </c>
      <c r="CZ50" s="48">
        <v>1</v>
      </c>
      <c r="DA50" s="48">
        <v>1</v>
      </c>
      <c r="DB50" s="48">
        <v>1</v>
      </c>
      <c r="DC50" s="48">
        <v>1</v>
      </c>
      <c r="DD50" s="48">
        <v>1</v>
      </c>
      <c r="DE50" s="48">
        <v>1</v>
      </c>
      <c r="DF50" s="48">
        <v>1</v>
      </c>
      <c r="DG50" s="311">
        <v>1</v>
      </c>
    </row>
    <row r="51" spans="9:111" ht="15" hidden="1" thickBot="1">
      <c r="I51" s="180" t="s">
        <v>204</v>
      </c>
      <c r="J51" s="8" t="s">
        <v>319</v>
      </c>
      <c r="K51" s="180" t="s">
        <v>333</v>
      </c>
      <c r="L51" s="48">
        <v>0</v>
      </c>
      <c r="M51" s="48">
        <v>0</v>
      </c>
      <c r="N51" s="48">
        <v>0</v>
      </c>
      <c r="O51" s="48">
        <v>0</v>
      </c>
      <c r="P51" s="48">
        <v>0</v>
      </c>
      <c r="Q51" s="48">
        <v>0</v>
      </c>
      <c r="R51" s="48">
        <v>0</v>
      </c>
      <c r="S51" s="48">
        <v>0</v>
      </c>
      <c r="T51" s="48">
        <v>0</v>
      </c>
      <c r="U51" s="48">
        <v>0</v>
      </c>
      <c r="V51" s="48">
        <v>0</v>
      </c>
      <c r="W51" s="48">
        <v>0</v>
      </c>
      <c r="X51" s="48">
        <v>0</v>
      </c>
      <c r="Y51" s="48">
        <v>0</v>
      </c>
      <c r="Z51" s="48">
        <v>0</v>
      </c>
      <c r="AA51" s="48">
        <v>0</v>
      </c>
      <c r="AB51" s="48">
        <v>0</v>
      </c>
      <c r="AC51" s="48">
        <v>0</v>
      </c>
      <c r="AD51" s="48">
        <v>0</v>
      </c>
      <c r="AE51" s="48">
        <v>0</v>
      </c>
      <c r="AF51" s="48">
        <v>0</v>
      </c>
      <c r="AG51" s="48">
        <v>0</v>
      </c>
      <c r="AH51" s="48">
        <v>0</v>
      </c>
      <c r="AI51" s="48">
        <v>0</v>
      </c>
      <c r="AJ51" s="48">
        <v>0</v>
      </c>
      <c r="AK51" s="48">
        <v>0</v>
      </c>
      <c r="AL51" s="48">
        <v>0</v>
      </c>
      <c r="AM51" s="48">
        <v>0</v>
      </c>
      <c r="AN51" s="48">
        <v>0</v>
      </c>
      <c r="AO51" s="48">
        <v>0</v>
      </c>
      <c r="AP51" s="48">
        <v>0</v>
      </c>
      <c r="AQ51" s="48">
        <v>0</v>
      </c>
      <c r="AR51" s="48">
        <v>0</v>
      </c>
      <c r="AS51" s="48">
        <v>0</v>
      </c>
      <c r="AT51" s="48">
        <v>0</v>
      </c>
      <c r="AU51" s="48">
        <v>0</v>
      </c>
      <c r="AV51" s="48">
        <v>0</v>
      </c>
      <c r="AW51" s="48">
        <v>0</v>
      </c>
      <c r="AX51" s="48">
        <v>0</v>
      </c>
      <c r="AY51" s="48">
        <v>0</v>
      </c>
      <c r="AZ51" s="48">
        <v>6.179983608879E-4</v>
      </c>
      <c r="BA51" s="48">
        <v>4.6506058767449999E-3</v>
      </c>
      <c r="BB51" s="48">
        <v>1.20474252013588E-2</v>
      </c>
      <c r="BC51" s="48">
        <v>2.2091355384782699E-2</v>
      </c>
      <c r="BD51" s="48">
        <v>3.0298528321562601E-2</v>
      </c>
      <c r="BE51" s="48">
        <v>3.3581781896148299E-2</v>
      </c>
      <c r="BF51" s="48">
        <v>4.1551860206431299E-2</v>
      </c>
      <c r="BG51" s="48">
        <v>5.3967088393064501E-2</v>
      </c>
      <c r="BH51" s="48">
        <v>5.9483110220280799E-2</v>
      </c>
      <c r="BI51" s="48">
        <v>6.4353239768820597E-2</v>
      </c>
      <c r="BJ51" s="48">
        <v>6.9647403334123698E-2</v>
      </c>
      <c r="BK51" s="48">
        <v>7.9864059654660993E-2</v>
      </c>
      <c r="BL51" s="48">
        <v>8.8528949580529703E-2</v>
      </c>
      <c r="BM51" s="48">
        <v>0.1371438844892178</v>
      </c>
      <c r="BN51" s="48">
        <v>0.17278371041606391</v>
      </c>
      <c r="BO51" s="48">
        <v>0.2186917304287099</v>
      </c>
      <c r="BP51" s="48">
        <v>0.245787139930909</v>
      </c>
      <c r="BQ51" s="48">
        <v>0.2720099696987775</v>
      </c>
      <c r="BR51" s="48">
        <v>0.30217485357981261</v>
      </c>
      <c r="BS51" s="48">
        <v>0.32700175415986749</v>
      </c>
      <c r="BT51" s="48">
        <v>0.33984587667629568</v>
      </c>
      <c r="BU51" s="48">
        <v>0.37085941591831029</v>
      </c>
      <c r="BV51" s="48">
        <v>0.43150586530401941</v>
      </c>
      <c r="BW51" s="48">
        <v>0.44435863463747272</v>
      </c>
      <c r="BX51" s="48">
        <v>0.4708128826003572</v>
      </c>
      <c r="BY51" s="48">
        <v>0.47666249825334678</v>
      </c>
      <c r="BZ51" s="48">
        <v>0.50157763040073811</v>
      </c>
      <c r="CA51" s="48">
        <v>0.53865194481807854</v>
      </c>
      <c r="CB51" s="48">
        <v>0.54472051706984914</v>
      </c>
      <c r="CC51" s="48">
        <v>0.54615011965128313</v>
      </c>
      <c r="CD51" s="48">
        <v>0.5656286932876472</v>
      </c>
      <c r="CE51" s="48">
        <v>0.5765916493036175</v>
      </c>
      <c r="CF51" s="48">
        <v>0.58231549428015805</v>
      </c>
      <c r="CG51" s="48">
        <v>0.61459388555074368</v>
      </c>
      <c r="CH51" s="48">
        <v>0.63816487615266049</v>
      </c>
      <c r="CI51" s="48">
        <v>0.67405231081383588</v>
      </c>
      <c r="CJ51" s="48">
        <v>0.70632243775586201</v>
      </c>
      <c r="CK51" s="48">
        <v>0.70726573735661835</v>
      </c>
      <c r="CL51" s="48">
        <v>0.71114972221760198</v>
      </c>
      <c r="CM51" s="48">
        <v>0.71964433885994461</v>
      </c>
      <c r="CN51" s="48">
        <v>0.7297106386898532</v>
      </c>
      <c r="CO51" s="48">
        <v>0.73867231495238939</v>
      </c>
      <c r="CP51" s="48">
        <v>0.74659397507371694</v>
      </c>
      <c r="CQ51" s="48">
        <v>0.81887065053401864</v>
      </c>
      <c r="CR51" s="48">
        <v>0.82080756254439602</v>
      </c>
      <c r="CS51" s="48">
        <v>0.8246012318947199</v>
      </c>
      <c r="CT51" s="48">
        <v>0.83271398367860194</v>
      </c>
      <c r="CU51" s="48">
        <v>0.88446524483207511</v>
      </c>
      <c r="CV51" s="48">
        <v>0.91878821968518398</v>
      </c>
      <c r="CW51" s="48">
        <v>0.93581769589550079</v>
      </c>
      <c r="CX51" s="48">
        <v>0.96522444594088563</v>
      </c>
      <c r="CY51" s="48">
        <v>0.98744149397911918</v>
      </c>
      <c r="CZ51" s="48">
        <v>0.99602599556112059</v>
      </c>
      <c r="DA51" s="48">
        <v>1</v>
      </c>
      <c r="DB51" s="48">
        <v>1</v>
      </c>
      <c r="DC51" s="48">
        <v>1</v>
      </c>
      <c r="DD51" s="48">
        <v>1</v>
      </c>
      <c r="DE51" s="48">
        <v>1</v>
      </c>
      <c r="DF51" s="48">
        <v>1</v>
      </c>
      <c r="DG51" s="311">
        <v>1</v>
      </c>
    </row>
    <row r="52" spans="9:111" ht="15" thickBot="1">
      <c r="I52" s="180" t="s">
        <v>209</v>
      </c>
      <c r="J52" s="8" t="s">
        <v>319</v>
      </c>
      <c r="K52" s="180" t="s">
        <v>148</v>
      </c>
      <c r="L52" s="48">
        <v>0</v>
      </c>
      <c r="M52" s="48">
        <v>0</v>
      </c>
      <c r="N52" s="48">
        <v>6.0754030693621598E-2</v>
      </c>
      <c r="O52" s="48">
        <v>9.4426960823695297E-2</v>
      </c>
      <c r="P52" s="48">
        <v>0.1</v>
      </c>
      <c r="Q52" s="48">
        <v>0.14208944058371659</v>
      </c>
      <c r="R52" s="48">
        <v>0.1627012927973622</v>
      </c>
      <c r="S52" s="48">
        <v>0.18494253720126461</v>
      </c>
      <c r="T52" s="48">
        <v>0.252</v>
      </c>
      <c r="U52" s="48">
        <v>0.33003267206047648</v>
      </c>
      <c r="V52" s="48">
        <v>0.38137671253635791</v>
      </c>
      <c r="W52" s="48">
        <v>0.48863604233744301</v>
      </c>
      <c r="X52" s="48">
        <v>0.69199999999999995</v>
      </c>
      <c r="Y52" s="48">
        <v>0.80395503935397239</v>
      </c>
      <c r="Z52" s="48">
        <v>0.84710105935153124</v>
      </c>
      <c r="AA52" s="48">
        <v>1</v>
      </c>
      <c r="AB52" s="48">
        <v>1</v>
      </c>
      <c r="AC52" s="48">
        <v>1</v>
      </c>
      <c r="AD52" s="48">
        <v>1</v>
      </c>
      <c r="AE52" s="48">
        <v>1</v>
      </c>
      <c r="AF52" s="48">
        <v>1</v>
      </c>
      <c r="AG52" s="48">
        <v>1</v>
      </c>
      <c r="AH52" s="48">
        <v>1</v>
      </c>
      <c r="AI52" s="48">
        <v>1</v>
      </c>
      <c r="AJ52" s="48">
        <v>1</v>
      </c>
      <c r="AK52" s="48">
        <v>1</v>
      </c>
      <c r="AL52" s="48">
        <v>1</v>
      </c>
      <c r="AM52" s="48">
        <v>1</v>
      </c>
      <c r="AN52" s="48">
        <v>1</v>
      </c>
      <c r="AO52" s="48">
        <v>1</v>
      </c>
      <c r="AP52" s="48">
        <v>1</v>
      </c>
      <c r="AQ52" s="48">
        <v>1</v>
      </c>
      <c r="AR52" s="48">
        <v>1</v>
      </c>
      <c r="AS52" s="48">
        <v>1</v>
      </c>
      <c r="AT52" s="48">
        <v>1</v>
      </c>
      <c r="AU52" s="48">
        <v>1</v>
      </c>
      <c r="AV52" s="48">
        <v>1</v>
      </c>
      <c r="AW52" s="48">
        <v>1</v>
      </c>
      <c r="AX52" s="48">
        <v>1</v>
      </c>
      <c r="AY52" s="48">
        <v>1</v>
      </c>
      <c r="AZ52" s="48">
        <v>1</v>
      </c>
      <c r="BA52" s="48">
        <v>1</v>
      </c>
      <c r="BB52" s="48">
        <v>1</v>
      </c>
      <c r="BC52" s="48">
        <v>1</v>
      </c>
      <c r="BD52" s="48">
        <v>1</v>
      </c>
      <c r="BE52" s="48">
        <v>1</v>
      </c>
      <c r="BF52" s="48">
        <v>1</v>
      </c>
      <c r="BG52" s="48">
        <v>1</v>
      </c>
      <c r="BH52" s="48">
        <v>1</v>
      </c>
      <c r="BI52" s="48">
        <v>1</v>
      </c>
      <c r="BJ52" s="48">
        <v>1</v>
      </c>
      <c r="BK52" s="48">
        <v>1</v>
      </c>
      <c r="BL52" s="48">
        <v>1</v>
      </c>
      <c r="BM52" s="48">
        <v>1</v>
      </c>
      <c r="BN52" s="48">
        <v>1</v>
      </c>
      <c r="BO52" s="48">
        <v>1</v>
      </c>
      <c r="BP52" s="48">
        <v>1</v>
      </c>
      <c r="BQ52" s="48">
        <v>1</v>
      </c>
      <c r="BR52" s="48">
        <v>1</v>
      </c>
      <c r="BS52" s="48">
        <v>1</v>
      </c>
      <c r="BT52" s="48">
        <v>1</v>
      </c>
      <c r="BU52" s="48">
        <v>1</v>
      </c>
      <c r="BV52" s="48">
        <v>1</v>
      </c>
      <c r="BW52" s="48">
        <v>1</v>
      </c>
      <c r="BX52" s="48">
        <v>1</v>
      </c>
      <c r="BY52" s="48">
        <v>1</v>
      </c>
      <c r="BZ52" s="48">
        <v>1</v>
      </c>
      <c r="CA52" s="48">
        <v>1</v>
      </c>
      <c r="CB52" s="48">
        <v>1</v>
      </c>
      <c r="CC52" s="48">
        <v>1</v>
      </c>
      <c r="CD52" s="48">
        <v>1</v>
      </c>
      <c r="CE52" s="48">
        <v>1</v>
      </c>
      <c r="CF52" s="48">
        <v>1</v>
      </c>
      <c r="CG52" s="48">
        <v>1</v>
      </c>
      <c r="CH52" s="48">
        <v>1</v>
      </c>
      <c r="CI52" s="48">
        <v>1</v>
      </c>
      <c r="CJ52" s="48">
        <v>1</v>
      </c>
      <c r="CK52" s="48">
        <v>1</v>
      </c>
      <c r="CL52" s="48">
        <v>1</v>
      </c>
      <c r="CM52" s="48">
        <v>1</v>
      </c>
      <c r="CN52" s="48">
        <v>1</v>
      </c>
      <c r="CO52" s="48">
        <v>1</v>
      </c>
      <c r="CP52" s="48">
        <v>1</v>
      </c>
      <c r="CQ52" s="48">
        <v>1</v>
      </c>
      <c r="CR52" s="48">
        <v>1</v>
      </c>
      <c r="CS52" s="48">
        <v>1</v>
      </c>
      <c r="CT52" s="48">
        <v>1</v>
      </c>
      <c r="CU52" s="48">
        <v>1</v>
      </c>
      <c r="CV52" s="48">
        <v>1</v>
      </c>
      <c r="CW52" s="48">
        <v>1</v>
      </c>
      <c r="CX52" s="48">
        <v>1</v>
      </c>
      <c r="CY52" s="48">
        <v>1</v>
      </c>
      <c r="CZ52" s="48">
        <v>1</v>
      </c>
      <c r="DA52" s="48">
        <v>1</v>
      </c>
      <c r="DB52" s="48">
        <v>1</v>
      </c>
      <c r="DC52" s="48">
        <v>1</v>
      </c>
      <c r="DD52" s="48">
        <v>1</v>
      </c>
      <c r="DE52" s="48">
        <v>1</v>
      </c>
      <c r="DF52" s="48">
        <v>1</v>
      </c>
      <c r="DG52" s="311">
        <v>1</v>
      </c>
    </row>
    <row r="53" spans="9:111" ht="23.4" hidden="1" thickBot="1">
      <c r="I53" s="180" t="s">
        <v>209</v>
      </c>
      <c r="J53" s="8" t="s">
        <v>319</v>
      </c>
      <c r="K53" s="180" t="s">
        <v>326</v>
      </c>
      <c r="L53" s="48">
        <v>2.5172921677287199E-2</v>
      </c>
      <c r="M53" s="48">
        <v>5.7781678362622303E-2</v>
      </c>
      <c r="N53" s="48">
        <v>9.5183570603657605E-2</v>
      </c>
      <c r="O53" s="48">
        <v>0.13482385117691531</v>
      </c>
      <c r="P53" s="48">
        <v>0.18619234668592641</v>
      </c>
      <c r="Q53" s="48">
        <v>0.2157583286328375</v>
      </c>
      <c r="R53" s="48">
        <v>0.27210428329688779</v>
      </c>
      <c r="S53" s="48">
        <v>0.3</v>
      </c>
      <c r="T53" s="48">
        <v>0.34018214171943228</v>
      </c>
      <c r="U53" s="48">
        <v>0.3877276087086412</v>
      </c>
      <c r="V53" s="48">
        <v>0.44</v>
      </c>
      <c r="W53" s="48">
        <v>0.5282881203443941</v>
      </c>
      <c r="X53" s="48">
        <v>0.60190425484695209</v>
      </c>
      <c r="Y53" s="48">
        <v>0.6571438533409597</v>
      </c>
      <c r="Z53" s="48">
        <v>0.70127653093820985</v>
      </c>
      <c r="AA53" s="48">
        <v>0.8</v>
      </c>
      <c r="AB53" s="48">
        <v>0.80593946155545992</v>
      </c>
      <c r="AC53" s="48">
        <v>0.94551680810876482</v>
      </c>
      <c r="AD53" s="48">
        <v>0.99587892311091963</v>
      </c>
      <c r="AE53" s="48">
        <v>1</v>
      </c>
      <c r="AF53" s="48">
        <v>1</v>
      </c>
      <c r="AG53" s="48">
        <v>1</v>
      </c>
      <c r="AH53" s="48">
        <v>1</v>
      </c>
      <c r="AI53" s="48">
        <v>1</v>
      </c>
      <c r="AJ53" s="48">
        <v>1</v>
      </c>
      <c r="AK53" s="48">
        <v>1</v>
      </c>
      <c r="AL53" s="48">
        <v>1</v>
      </c>
      <c r="AM53" s="48">
        <v>1</v>
      </c>
      <c r="AN53" s="48">
        <v>1</v>
      </c>
      <c r="AO53" s="48">
        <v>1</v>
      </c>
      <c r="AP53" s="48">
        <v>1</v>
      </c>
      <c r="AQ53" s="48">
        <v>1</v>
      </c>
      <c r="AR53" s="48">
        <v>1</v>
      </c>
      <c r="AS53" s="48">
        <v>1</v>
      </c>
      <c r="AT53" s="48">
        <v>1</v>
      </c>
      <c r="AU53" s="48">
        <v>1</v>
      </c>
      <c r="AV53" s="48">
        <v>1</v>
      </c>
      <c r="AW53" s="48">
        <v>1</v>
      </c>
      <c r="AX53" s="48">
        <v>1</v>
      </c>
      <c r="AY53" s="48">
        <v>1</v>
      </c>
      <c r="AZ53" s="48">
        <v>1</v>
      </c>
      <c r="BA53" s="48">
        <v>1</v>
      </c>
      <c r="BB53" s="48">
        <v>1</v>
      </c>
      <c r="BC53" s="48">
        <v>1</v>
      </c>
      <c r="BD53" s="48">
        <v>1</v>
      </c>
      <c r="BE53" s="48">
        <v>1</v>
      </c>
      <c r="BF53" s="48">
        <v>1</v>
      </c>
      <c r="BG53" s="48">
        <v>1</v>
      </c>
      <c r="BH53" s="48">
        <v>1</v>
      </c>
      <c r="BI53" s="48">
        <v>1</v>
      </c>
      <c r="BJ53" s="48">
        <v>1</v>
      </c>
      <c r="BK53" s="48">
        <v>1</v>
      </c>
      <c r="BL53" s="48">
        <v>1</v>
      </c>
      <c r="BM53" s="48">
        <v>1</v>
      </c>
      <c r="BN53" s="48">
        <v>1</v>
      </c>
      <c r="BO53" s="48">
        <v>1</v>
      </c>
      <c r="BP53" s="48">
        <v>1</v>
      </c>
      <c r="BQ53" s="48">
        <v>1</v>
      </c>
      <c r="BR53" s="48">
        <v>1</v>
      </c>
      <c r="BS53" s="48">
        <v>1</v>
      </c>
      <c r="BT53" s="48">
        <v>1</v>
      </c>
      <c r="BU53" s="48">
        <v>1</v>
      </c>
      <c r="BV53" s="48">
        <v>1</v>
      </c>
      <c r="BW53" s="48">
        <v>1</v>
      </c>
      <c r="BX53" s="48">
        <v>1</v>
      </c>
      <c r="BY53" s="48">
        <v>1</v>
      </c>
      <c r="BZ53" s="48">
        <v>1</v>
      </c>
      <c r="CA53" s="48">
        <v>1</v>
      </c>
      <c r="CB53" s="48">
        <v>1</v>
      </c>
      <c r="CC53" s="48">
        <v>1</v>
      </c>
      <c r="CD53" s="48">
        <v>1</v>
      </c>
      <c r="CE53" s="48">
        <v>1</v>
      </c>
      <c r="CF53" s="48">
        <v>1</v>
      </c>
      <c r="CG53" s="48">
        <v>1</v>
      </c>
      <c r="CH53" s="48">
        <v>1</v>
      </c>
      <c r="CI53" s="48">
        <v>1</v>
      </c>
      <c r="CJ53" s="48">
        <v>1</v>
      </c>
      <c r="CK53" s="48">
        <v>1</v>
      </c>
      <c r="CL53" s="48">
        <v>1</v>
      </c>
      <c r="CM53" s="48">
        <v>1</v>
      </c>
      <c r="CN53" s="48">
        <v>1</v>
      </c>
      <c r="CO53" s="48">
        <v>1</v>
      </c>
      <c r="CP53" s="48">
        <v>1</v>
      </c>
      <c r="CQ53" s="48">
        <v>1</v>
      </c>
      <c r="CR53" s="48">
        <v>1</v>
      </c>
      <c r="CS53" s="48">
        <v>1</v>
      </c>
      <c r="CT53" s="48">
        <v>1</v>
      </c>
      <c r="CU53" s="48">
        <v>1</v>
      </c>
      <c r="CV53" s="48">
        <v>1</v>
      </c>
      <c r="CW53" s="48">
        <v>1</v>
      </c>
      <c r="CX53" s="48">
        <v>1</v>
      </c>
      <c r="CY53" s="48">
        <v>1</v>
      </c>
      <c r="CZ53" s="48">
        <v>1</v>
      </c>
      <c r="DA53" s="48">
        <v>1</v>
      </c>
      <c r="DB53" s="48">
        <v>1</v>
      </c>
      <c r="DC53" s="48">
        <v>1</v>
      </c>
      <c r="DD53" s="48">
        <v>1</v>
      </c>
      <c r="DE53" s="48">
        <v>1</v>
      </c>
      <c r="DF53" s="48">
        <v>1</v>
      </c>
      <c r="DG53" s="311">
        <v>1</v>
      </c>
    </row>
    <row r="54" spans="9:111" ht="15" hidden="1" thickBot="1">
      <c r="I54" s="180" t="s">
        <v>209</v>
      </c>
      <c r="J54" s="8" t="s">
        <v>319</v>
      </c>
      <c r="K54" s="180" t="s">
        <v>327</v>
      </c>
      <c r="L54" s="48">
        <v>0</v>
      </c>
      <c r="M54" s="48">
        <v>0</v>
      </c>
      <c r="N54" s="48">
        <v>0</v>
      </c>
      <c r="O54" s="48">
        <v>0</v>
      </c>
      <c r="P54" s="48">
        <v>0</v>
      </c>
      <c r="Q54" s="48">
        <v>0</v>
      </c>
      <c r="R54" s="48">
        <v>0</v>
      </c>
      <c r="S54" s="48">
        <v>0</v>
      </c>
      <c r="T54" s="48">
        <v>0</v>
      </c>
      <c r="U54" s="48">
        <v>0</v>
      </c>
      <c r="V54" s="48">
        <v>0</v>
      </c>
      <c r="W54" s="48">
        <v>0</v>
      </c>
      <c r="X54" s="48">
        <v>0</v>
      </c>
      <c r="Y54" s="48">
        <v>0</v>
      </c>
      <c r="Z54" s="48">
        <v>0</v>
      </c>
      <c r="AA54" s="48">
        <v>0</v>
      </c>
      <c r="AB54" s="48">
        <v>0</v>
      </c>
      <c r="AC54" s="48">
        <v>0</v>
      </c>
      <c r="AD54" s="48">
        <v>0</v>
      </c>
      <c r="AE54" s="48">
        <v>0</v>
      </c>
      <c r="AF54" s="48">
        <v>0</v>
      </c>
      <c r="AG54" s="48">
        <v>0</v>
      </c>
      <c r="AH54" s="48">
        <v>0</v>
      </c>
      <c r="AI54" s="48">
        <v>0</v>
      </c>
      <c r="AJ54" s="48">
        <v>0</v>
      </c>
      <c r="AK54" s="48">
        <v>0</v>
      </c>
      <c r="AL54" s="48">
        <v>0</v>
      </c>
      <c r="AM54" s="48">
        <v>0</v>
      </c>
      <c r="AN54" s="48">
        <v>0</v>
      </c>
      <c r="AO54" s="48">
        <v>0</v>
      </c>
      <c r="AP54" s="48">
        <v>0</v>
      </c>
      <c r="AQ54" s="48">
        <v>2.5368635505659999E-4</v>
      </c>
      <c r="AR54" s="48">
        <v>2.6002548404286999E-3</v>
      </c>
      <c r="AS54" s="48">
        <v>1.1690755416710301E-2</v>
      </c>
      <c r="AT54" s="48">
        <v>1.29170763082289E-2</v>
      </c>
      <c r="AU54" s="48">
        <v>1.8042984021070501E-2</v>
      </c>
      <c r="AV54" s="48">
        <v>2.88782075531318E-2</v>
      </c>
      <c r="AW54" s="48">
        <v>3.2243445574932701E-2</v>
      </c>
      <c r="AX54" s="48">
        <v>3.6250319183430399E-2</v>
      </c>
      <c r="AY54" s="48">
        <v>4.2205928082909697E-2</v>
      </c>
      <c r="AZ54" s="48">
        <v>4.5571972917531803E-2</v>
      </c>
      <c r="BA54" s="48">
        <v>5.3647087285477797E-2</v>
      </c>
      <c r="BB54" s="48">
        <v>6.7270080139539695E-2</v>
      </c>
      <c r="BC54" s="48">
        <v>8.5378255381962101E-2</v>
      </c>
      <c r="BD54" s="48">
        <v>9.9633735729428297E-2</v>
      </c>
      <c r="BE54" s="48">
        <v>0.1</v>
      </c>
      <c r="BF54" s="48">
        <v>0.1</v>
      </c>
      <c r="BG54" s="48">
        <v>0.1</v>
      </c>
      <c r="BH54" s="48">
        <v>0.10147697184195389</v>
      </c>
      <c r="BI54" s="48">
        <v>0.1139306040315104</v>
      </c>
      <c r="BJ54" s="48">
        <v>0.1393498544922987</v>
      </c>
      <c r="BK54" s="48">
        <v>0.14936099126953789</v>
      </c>
      <c r="BL54" s="48">
        <v>0.19400000000000009</v>
      </c>
      <c r="BM54" s="48">
        <v>0.21324584720283671</v>
      </c>
      <c r="BN54" s="48">
        <v>0.22816391163615099</v>
      </c>
      <c r="BO54" s="48">
        <v>0.23841235227472479</v>
      </c>
      <c r="BP54" s="48">
        <v>0.24927250962651129</v>
      </c>
      <c r="BQ54" s="48">
        <v>0.29993708949083431</v>
      </c>
      <c r="BR54" s="48">
        <v>0.36799770473670768</v>
      </c>
      <c r="BS54" s="48">
        <v>0.4</v>
      </c>
      <c r="BT54" s="48">
        <v>0.40487569650790889</v>
      </c>
      <c r="BU54" s="48">
        <v>0.41284268764259241</v>
      </c>
      <c r="BV54" s="48">
        <v>0.41448632139911329</v>
      </c>
      <c r="BW54" s="48">
        <v>0.43405183263711811</v>
      </c>
      <c r="BX54" s="48">
        <v>0.5</v>
      </c>
      <c r="BY54" s="48">
        <v>0.52000000000000024</v>
      </c>
      <c r="BZ54" s="48">
        <v>0.70149689580004393</v>
      </c>
      <c r="CA54" s="48">
        <v>0.73667394710107137</v>
      </c>
      <c r="CB54" s="48">
        <v>0.77495857778759969</v>
      </c>
      <c r="CC54" s="48">
        <v>0.89630850528371719</v>
      </c>
      <c r="CD54" s="48">
        <v>0.96648522105542001</v>
      </c>
      <c r="CE54" s="48">
        <v>0.99459813028378485</v>
      </c>
      <c r="CF54" s="48">
        <v>1</v>
      </c>
      <c r="CG54" s="48">
        <v>1</v>
      </c>
      <c r="CH54" s="48">
        <v>1</v>
      </c>
      <c r="CI54" s="48">
        <v>1</v>
      </c>
      <c r="CJ54" s="48">
        <v>1</v>
      </c>
      <c r="CK54" s="48">
        <v>1</v>
      </c>
      <c r="CL54" s="48">
        <v>1</v>
      </c>
      <c r="CM54" s="48">
        <v>1</v>
      </c>
      <c r="CN54" s="48">
        <v>1</v>
      </c>
      <c r="CO54" s="48">
        <v>1</v>
      </c>
      <c r="CP54" s="48">
        <v>1</v>
      </c>
      <c r="CQ54" s="48">
        <v>1</v>
      </c>
      <c r="CR54" s="48">
        <v>1</v>
      </c>
      <c r="CS54" s="48">
        <v>1</v>
      </c>
      <c r="CT54" s="48">
        <v>1</v>
      </c>
      <c r="CU54" s="48">
        <v>1</v>
      </c>
      <c r="CV54" s="48">
        <v>1</v>
      </c>
      <c r="CW54" s="48">
        <v>1</v>
      </c>
      <c r="CX54" s="48">
        <v>1</v>
      </c>
      <c r="CY54" s="48">
        <v>1</v>
      </c>
      <c r="CZ54" s="48">
        <v>1</v>
      </c>
      <c r="DA54" s="48">
        <v>1</v>
      </c>
      <c r="DB54" s="48">
        <v>1</v>
      </c>
      <c r="DC54" s="48">
        <v>1</v>
      </c>
      <c r="DD54" s="48">
        <v>1</v>
      </c>
      <c r="DE54" s="48">
        <v>1</v>
      </c>
      <c r="DF54" s="48">
        <v>1</v>
      </c>
      <c r="DG54" s="311">
        <v>1</v>
      </c>
    </row>
    <row r="55" spans="9:111" ht="15" hidden="1" thickBot="1">
      <c r="I55" s="180" t="s">
        <v>209</v>
      </c>
      <c r="J55" s="8" t="s">
        <v>319</v>
      </c>
      <c r="K55" s="180" t="s">
        <v>330</v>
      </c>
      <c r="L55" s="48">
        <v>0</v>
      </c>
      <c r="M55" s="48">
        <v>5.65201059267052E-2</v>
      </c>
      <c r="N55" s="48">
        <v>6.7969363365115901E-2</v>
      </c>
      <c r="O55" s="48">
        <v>0.13426997731707219</v>
      </c>
      <c r="P55" s="48">
        <v>0.18766137068098829</v>
      </c>
      <c r="Q55" s="48">
        <v>0.2140461819621137</v>
      </c>
      <c r="R55" s="48">
        <v>0.23324630450959569</v>
      </c>
      <c r="S55" s="48">
        <v>0.25900961928714011</v>
      </c>
      <c r="T55" s="48">
        <v>0.28670260830201211</v>
      </c>
      <c r="U55" s="48">
        <v>0.34599999999999992</v>
      </c>
      <c r="V55" s="48">
        <v>0.4</v>
      </c>
      <c r="W55" s="48">
        <v>0.434</v>
      </c>
      <c r="X55" s="48">
        <v>0.55599999999999983</v>
      </c>
      <c r="Y55" s="48">
        <v>0.71734667292598453</v>
      </c>
      <c r="Z55" s="48">
        <v>0.77905382432526304</v>
      </c>
      <c r="AA55" s="48">
        <v>0.78211853648743712</v>
      </c>
      <c r="AB55" s="48">
        <v>0.80598173967388231</v>
      </c>
      <c r="AC55" s="48">
        <v>0.94655262201011203</v>
      </c>
      <c r="AD55" s="48">
        <v>0.95766154679825599</v>
      </c>
      <c r="AE55" s="48">
        <v>0.99417144504681398</v>
      </c>
      <c r="AF55" s="48">
        <v>1</v>
      </c>
      <c r="AG55" s="48">
        <v>1</v>
      </c>
      <c r="AH55" s="48">
        <v>1</v>
      </c>
      <c r="AI55" s="48">
        <v>1</v>
      </c>
      <c r="AJ55" s="48">
        <v>1</v>
      </c>
      <c r="AK55" s="48">
        <v>1</v>
      </c>
      <c r="AL55" s="48">
        <v>1</v>
      </c>
      <c r="AM55" s="48">
        <v>1</v>
      </c>
      <c r="AN55" s="48">
        <v>1</v>
      </c>
      <c r="AO55" s="48">
        <v>1</v>
      </c>
      <c r="AP55" s="48">
        <v>1</v>
      </c>
      <c r="AQ55" s="48">
        <v>1</v>
      </c>
      <c r="AR55" s="48">
        <v>1</v>
      </c>
      <c r="AS55" s="48">
        <v>1</v>
      </c>
      <c r="AT55" s="48">
        <v>1</v>
      </c>
      <c r="AU55" s="48">
        <v>1</v>
      </c>
      <c r="AV55" s="48">
        <v>1</v>
      </c>
      <c r="AW55" s="48">
        <v>1</v>
      </c>
      <c r="AX55" s="48">
        <v>1</v>
      </c>
      <c r="AY55" s="48">
        <v>1</v>
      </c>
      <c r="AZ55" s="48">
        <v>1</v>
      </c>
      <c r="BA55" s="48">
        <v>1</v>
      </c>
      <c r="BB55" s="48">
        <v>1</v>
      </c>
      <c r="BC55" s="48">
        <v>1</v>
      </c>
      <c r="BD55" s="48">
        <v>1</v>
      </c>
      <c r="BE55" s="48">
        <v>1</v>
      </c>
      <c r="BF55" s="48">
        <v>1</v>
      </c>
      <c r="BG55" s="48">
        <v>1</v>
      </c>
      <c r="BH55" s="48">
        <v>1</v>
      </c>
      <c r="BI55" s="48">
        <v>1</v>
      </c>
      <c r="BJ55" s="48">
        <v>1</v>
      </c>
      <c r="BK55" s="48">
        <v>1</v>
      </c>
      <c r="BL55" s="48">
        <v>1</v>
      </c>
      <c r="BM55" s="48">
        <v>1</v>
      </c>
      <c r="BN55" s="48">
        <v>1</v>
      </c>
      <c r="BO55" s="48">
        <v>1</v>
      </c>
      <c r="BP55" s="48">
        <v>1</v>
      </c>
      <c r="BQ55" s="48">
        <v>1</v>
      </c>
      <c r="BR55" s="48">
        <v>1</v>
      </c>
      <c r="BS55" s="48">
        <v>1</v>
      </c>
      <c r="BT55" s="48">
        <v>1</v>
      </c>
      <c r="BU55" s="48">
        <v>1</v>
      </c>
      <c r="BV55" s="48">
        <v>1</v>
      </c>
      <c r="BW55" s="48">
        <v>1</v>
      </c>
      <c r="BX55" s="48">
        <v>1</v>
      </c>
      <c r="BY55" s="48">
        <v>1</v>
      </c>
      <c r="BZ55" s="48">
        <v>1</v>
      </c>
      <c r="CA55" s="48">
        <v>1</v>
      </c>
      <c r="CB55" s="48">
        <v>1</v>
      </c>
      <c r="CC55" s="48">
        <v>1</v>
      </c>
      <c r="CD55" s="48">
        <v>1</v>
      </c>
      <c r="CE55" s="48">
        <v>1</v>
      </c>
      <c r="CF55" s="48">
        <v>1</v>
      </c>
      <c r="CG55" s="48">
        <v>1</v>
      </c>
      <c r="CH55" s="48">
        <v>1</v>
      </c>
      <c r="CI55" s="48">
        <v>1</v>
      </c>
      <c r="CJ55" s="48">
        <v>1</v>
      </c>
      <c r="CK55" s="48">
        <v>1</v>
      </c>
      <c r="CL55" s="48">
        <v>1</v>
      </c>
      <c r="CM55" s="48">
        <v>1</v>
      </c>
      <c r="CN55" s="48">
        <v>1</v>
      </c>
      <c r="CO55" s="48">
        <v>1</v>
      </c>
      <c r="CP55" s="48">
        <v>1</v>
      </c>
      <c r="CQ55" s="48">
        <v>1</v>
      </c>
      <c r="CR55" s="48">
        <v>1</v>
      </c>
      <c r="CS55" s="48">
        <v>1</v>
      </c>
      <c r="CT55" s="48">
        <v>1</v>
      </c>
      <c r="CU55" s="48">
        <v>1</v>
      </c>
      <c r="CV55" s="48">
        <v>1</v>
      </c>
      <c r="CW55" s="48">
        <v>1</v>
      </c>
      <c r="CX55" s="48">
        <v>1</v>
      </c>
      <c r="CY55" s="48">
        <v>1</v>
      </c>
      <c r="CZ55" s="48">
        <v>1</v>
      </c>
      <c r="DA55" s="48">
        <v>1</v>
      </c>
      <c r="DB55" s="48">
        <v>1</v>
      </c>
      <c r="DC55" s="48">
        <v>1</v>
      </c>
      <c r="DD55" s="48">
        <v>1</v>
      </c>
      <c r="DE55" s="48">
        <v>1</v>
      </c>
      <c r="DF55" s="48">
        <v>1</v>
      </c>
      <c r="DG55" s="311">
        <v>1</v>
      </c>
    </row>
    <row r="56" spans="9:111" ht="23.4" hidden="1" thickBot="1">
      <c r="I56" s="180" t="s">
        <v>209</v>
      </c>
      <c r="J56" s="8" t="s">
        <v>319</v>
      </c>
      <c r="K56" s="180" t="s">
        <v>331</v>
      </c>
      <c r="L56" s="48">
        <v>0</v>
      </c>
      <c r="M56" s="48">
        <v>0</v>
      </c>
      <c r="N56" s="48">
        <v>0</v>
      </c>
      <c r="O56" s="48">
        <v>6.4597773255210905E-2</v>
      </c>
      <c r="P56" s="48">
        <v>0.1709066653429886</v>
      </c>
      <c r="Q56" s="48">
        <v>0.2</v>
      </c>
      <c r="R56" s="48">
        <v>0.26520411179583381</v>
      </c>
      <c r="S56" s="48">
        <v>0.30962370424447061</v>
      </c>
      <c r="T56" s="48">
        <v>0.34290098678786018</v>
      </c>
      <c r="U56" s="48">
        <v>0.38295936451678497</v>
      </c>
      <c r="V56" s="48">
        <v>0.4</v>
      </c>
      <c r="W56" s="48">
        <v>0.41092412486350771</v>
      </c>
      <c r="X56" s="48">
        <v>0.47913344088742799</v>
      </c>
      <c r="Y56" s="48">
        <v>0.60921753923368782</v>
      </c>
      <c r="Z56" s="48">
        <v>0.64916924971948919</v>
      </c>
      <c r="AA56" s="48">
        <v>0.68860942567587691</v>
      </c>
      <c r="AB56" s="48">
        <v>0.70077367903793308</v>
      </c>
      <c r="AC56" s="48">
        <v>0.71895513642936026</v>
      </c>
      <c r="AD56" s="48">
        <v>0.76084476593914219</v>
      </c>
      <c r="AE56" s="48">
        <v>0.77577051684260934</v>
      </c>
      <c r="AF56" s="48">
        <v>0.8305433986618983</v>
      </c>
      <c r="AG56" s="48">
        <v>0.87625140036084614</v>
      </c>
      <c r="AH56" s="48">
        <v>0.90554804843854042</v>
      </c>
      <c r="AI56" s="48">
        <v>0.91428333327618561</v>
      </c>
      <c r="AJ56" s="48">
        <v>0.92604369665320319</v>
      </c>
      <c r="AK56" s="48">
        <v>0.96756538342874421</v>
      </c>
      <c r="AL56" s="48">
        <v>1</v>
      </c>
      <c r="AM56" s="48">
        <v>1</v>
      </c>
      <c r="AN56" s="48">
        <v>1</v>
      </c>
      <c r="AO56" s="48">
        <v>1</v>
      </c>
      <c r="AP56" s="48">
        <v>1</v>
      </c>
      <c r="AQ56" s="48">
        <v>1</v>
      </c>
      <c r="AR56" s="48">
        <v>1</v>
      </c>
      <c r="AS56" s="48">
        <v>1</v>
      </c>
      <c r="AT56" s="48">
        <v>1</v>
      </c>
      <c r="AU56" s="48">
        <v>1</v>
      </c>
      <c r="AV56" s="48">
        <v>1</v>
      </c>
      <c r="AW56" s="48">
        <v>1</v>
      </c>
      <c r="AX56" s="48">
        <v>1</v>
      </c>
      <c r="AY56" s="48">
        <v>1</v>
      </c>
      <c r="AZ56" s="48">
        <v>1</v>
      </c>
      <c r="BA56" s="48">
        <v>1</v>
      </c>
      <c r="BB56" s="48">
        <v>1</v>
      </c>
      <c r="BC56" s="48">
        <v>1</v>
      </c>
      <c r="BD56" s="48">
        <v>1</v>
      </c>
      <c r="BE56" s="48">
        <v>1</v>
      </c>
      <c r="BF56" s="48">
        <v>1</v>
      </c>
      <c r="BG56" s="48">
        <v>1</v>
      </c>
      <c r="BH56" s="48">
        <v>1</v>
      </c>
      <c r="BI56" s="48">
        <v>1</v>
      </c>
      <c r="BJ56" s="48">
        <v>1</v>
      </c>
      <c r="BK56" s="48">
        <v>1</v>
      </c>
      <c r="BL56" s="48">
        <v>1</v>
      </c>
      <c r="BM56" s="48">
        <v>1</v>
      </c>
      <c r="BN56" s="48">
        <v>1</v>
      </c>
      <c r="BO56" s="48">
        <v>1</v>
      </c>
      <c r="BP56" s="48">
        <v>1</v>
      </c>
      <c r="BQ56" s="48">
        <v>1</v>
      </c>
      <c r="BR56" s="48">
        <v>1</v>
      </c>
      <c r="BS56" s="48">
        <v>1</v>
      </c>
      <c r="BT56" s="48">
        <v>1</v>
      </c>
      <c r="BU56" s="48">
        <v>1</v>
      </c>
      <c r="BV56" s="48">
        <v>1</v>
      </c>
      <c r="BW56" s="48">
        <v>1</v>
      </c>
      <c r="BX56" s="48">
        <v>1</v>
      </c>
      <c r="BY56" s="48">
        <v>1</v>
      </c>
      <c r="BZ56" s="48">
        <v>1</v>
      </c>
      <c r="CA56" s="48">
        <v>1</v>
      </c>
      <c r="CB56" s="48">
        <v>1</v>
      </c>
      <c r="CC56" s="48">
        <v>1</v>
      </c>
      <c r="CD56" s="48">
        <v>1</v>
      </c>
      <c r="CE56" s="48">
        <v>1</v>
      </c>
      <c r="CF56" s="48">
        <v>1</v>
      </c>
      <c r="CG56" s="48">
        <v>1</v>
      </c>
      <c r="CH56" s="48">
        <v>1</v>
      </c>
      <c r="CI56" s="48">
        <v>1</v>
      </c>
      <c r="CJ56" s="48">
        <v>1</v>
      </c>
      <c r="CK56" s="48">
        <v>1</v>
      </c>
      <c r="CL56" s="48">
        <v>1</v>
      </c>
      <c r="CM56" s="48">
        <v>1</v>
      </c>
      <c r="CN56" s="48">
        <v>1</v>
      </c>
      <c r="CO56" s="48">
        <v>1</v>
      </c>
      <c r="CP56" s="48">
        <v>1</v>
      </c>
      <c r="CQ56" s="48">
        <v>1</v>
      </c>
      <c r="CR56" s="48">
        <v>1</v>
      </c>
      <c r="CS56" s="48">
        <v>1</v>
      </c>
      <c r="CT56" s="48">
        <v>1</v>
      </c>
      <c r="CU56" s="48">
        <v>1</v>
      </c>
      <c r="CV56" s="48">
        <v>1</v>
      </c>
      <c r="CW56" s="48">
        <v>1</v>
      </c>
      <c r="CX56" s="48">
        <v>1</v>
      </c>
      <c r="CY56" s="48">
        <v>1</v>
      </c>
      <c r="CZ56" s="48">
        <v>1</v>
      </c>
      <c r="DA56" s="48">
        <v>1</v>
      </c>
      <c r="DB56" s="48">
        <v>1</v>
      </c>
      <c r="DC56" s="48">
        <v>1</v>
      </c>
      <c r="DD56" s="48">
        <v>1</v>
      </c>
      <c r="DE56" s="48">
        <v>1</v>
      </c>
      <c r="DF56" s="48">
        <v>1</v>
      </c>
      <c r="DG56" s="311">
        <v>1</v>
      </c>
    </row>
    <row r="57" spans="9:111" ht="23.4" hidden="1" thickBot="1">
      <c r="I57" s="180" t="s">
        <v>209</v>
      </c>
      <c r="J57" s="8" t="s">
        <v>319</v>
      </c>
      <c r="K57" s="180" t="s">
        <v>332</v>
      </c>
      <c r="L57" s="48">
        <v>0.27551589713701991</v>
      </c>
      <c r="M57" s="48">
        <v>0.53353095382822124</v>
      </c>
      <c r="N57" s="48">
        <v>0.68199999999999994</v>
      </c>
      <c r="O57" s="48">
        <v>0.77186576042052191</v>
      </c>
      <c r="P57" s="48">
        <v>0.79703388109868933</v>
      </c>
      <c r="Q57" s="48">
        <v>0.8</v>
      </c>
      <c r="R57" s="48">
        <v>0.8149627446488743</v>
      </c>
      <c r="S57" s="48">
        <v>0.83067918771698546</v>
      </c>
      <c r="T57" s="48">
        <v>0.83775849133484426</v>
      </c>
      <c r="U57" s="48">
        <v>0.86728341145425758</v>
      </c>
      <c r="V57" s="48">
        <v>0.9</v>
      </c>
      <c r="W57" s="48">
        <v>0.93264463189993763</v>
      </c>
      <c r="X57" s="48">
        <v>0.99712980872928003</v>
      </c>
      <c r="Y57" s="48">
        <v>1</v>
      </c>
      <c r="Z57" s="48">
        <v>1</v>
      </c>
      <c r="AA57" s="48">
        <v>1</v>
      </c>
      <c r="AB57" s="48">
        <v>1</v>
      </c>
      <c r="AC57" s="48">
        <v>1</v>
      </c>
      <c r="AD57" s="48">
        <v>1</v>
      </c>
      <c r="AE57" s="48">
        <v>1</v>
      </c>
      <c r="AF57" s="48">
        <v>1</v>
      </c>
      <c r="AG57" s="48">
        <v>1</v>
      </c>
      <c r="AH57" s="48">
        <v>1</v>
      </c>
      <c r="AI57" s="48">
        <v>1</v>
      </c>
      <c r="AJ57" s="48">
        <v>1</v>
      </c>
      <c r="AK57" s="48">
        <v>1</v>
      </c>
      <c r="AL57" s="48">
        <v>1</v>
      </c>
      <c r="AM57" s="48">
        <v>1</v>
      </c>
      <c r="AN57" s="48">
        <v>1</v>
      </c>
      <c r="AO57" s="48">
        <v>1</v>
      </c>
      <c r="AP57" s="48">
        <v>1</v>
      </c>
      <c r="AQ57" s="48">
        <v>1</v>
      </c>
      <c r="AR57" s="48">
        <v>1</v>
      </c>
      <c r="AS57" s="48">
        <v>1</v>
      </c>
      <c r="AT57" s="48">
        <v>1</v>
      </c>
      <c r="AU57" s="48">
        <v>1</v>
      </c>
      <c r="AV57" s="48">
        <v>1</v>
      </c>
      <c r="AW57" s="48">
        <v>1</v>
      </c>
      <c r="AX57" s="48">
        <v>1</v>
      </c>
      <c r="AY57" s="48">
        <v>1</v>
      </c>
      <c r="AZ57" s="48">
        <v>1</v>
      </c>
      <c r="BA57" s="48">
        <v>1</v>
      </c>
      <c r="BB57" s="48">
        <v>1</v>
      </c>
      <c r="BC57" s="48">
        <v>1</v>
      </c>
      <c r="BD57" s="48">
        <v>1</v>
      </c>
      <c r="BE57" s="48">
        <v>1</v>
      </c>
      <c r="BF57" s="48">
        <v>1</v>
      </c>
      <c r="BG57" s="48">
        <v>1</v>
      </c>
      <c r="BH57" s="48">
        <v>1</v>
      </c>
      <c r="BI57" s="48">
        <v>1</v>
      </c>
      <c r="BJ57" s="48">
        <v>1</v>
      </c>
      <c r="BK57" s="48">
        <v>1</v>
      </c>
      <c r="BL57" s="48">
        <v>1</v>
      </c>
      <c r="BM57" s="48">
        <v>1</v>
      </c>
      <c r="BN57" s="48">
        <v>1</v>
      </c>
      <c r="BO57" s="48">
        <v>1</v>
      </c>
      <c r="BP57" s="48">
        <v>1</v>
      </c>
      <c r="BQ57" s="48">
        <v>1</v>
      </c>
      <c r="BR57" s="48">
        <v>1</v>
      </c>
      <c r="BS57" s="48">
        <v>1</v>
      </c>
      <c r="BT57" s="48">
        <v>1</v>
      </c>
      <c r="BU57" s="48">
        <v>1</v>
      </c>
      <c r="BV57" s="48">
        <v>1</v>
      </c>
      <c r="BW57" s="48">
        <v>1</v>
      </c>
      <c r="BX57" s="48">
        <v>1</v>
      </c>
      <c r="BY57" s="48">
        <v>1</v>
      </c>
      <c r="BZ57" s="48">
        <v>1</v>
      </c>
      <c r="CA57" s="48">
        <v>1</v>
      </c>
      <c r="CB57" s="48">
        <v>1</v>
      </c>
      <c r="CC57" s="48">
        <v>1</v>
      </c>
      <c r="CD57" s="48">
        <v>1</v>
      </c>
      <c r="CE57" s="48">
        <v>1</v>
      </c>
      <c r="CF57" s="48">
        <v>1</v>
      </c>
      <c r="CG57" s="48">
        <v>1</v>
      </c>
      <c r="CH57" s="48">
        <v>1</v>
      </c>
      <c r="CI57" s="48">
        <v>1</v>
      </c>
      <c r="CJ57" s="48">
        <v>1</v>
      </c>
      <c r="CK57" s="48">
        <v>1</v>
      </c>
      <c r="CL57" s="48">
        <v>1</v>
      </c>
      <c r="CM57" s="48">
        <v>1</v>
      </c>
      <c r="CN57" s="48">
        <v>1</v>
      </c>
      <c r="CO57" s="48">
        <v>1</v>
      </c>
      <c r="CP57" s="48">
        <v>1</v>
      </c>
      <c r="CQ57" s="48">
        <v>1</v>
      </c>
      <c r="CR57" s="48">
        <v>1</v>
      </c>
      <c r="CS57" s="48">
        <v>1</v>
      </c>
      <c r="CT57" s="48">
        <v>1</v>
      </c>
      <c r="CU57" s="48">
        <v>1</v>
      </c>
      <c r="CV57" s="48">
        <v>1</v>
      </c>
      <c r="CW57" s="48">
        <v>1</v>
      </c>
      <c r="CX57" s="48">
        <v>1</v>
      </c>
      <c r="CY57" s="48">
        <v>1</v>
      </c>
      <c r="CZ57" s="48">
        <v>1</v>
      </c>
      <c r="DA57" s="48">
        <v>1</v>
      </c>
      <c r="DB57" s="48">
        <v>1</v>
      </c>
      <c r="DC57" s="48">
        <v>1</v>
      </c>
      <c r="DD57" s="48">
        <v>1</v>
      </c>
      <c r="DE57" s="48">
        <v>1</v>
      </c>
      <c r="DF57" s="48">
        <v>1</v>
      </c>
      <c r="DG57" s="311">
        <v>1</v>
      </c>
    </row>
    <row r="58" spans="9:111" ht="15" hidden="1" thickBot="1">
      <c r="I58" s="180" t="s">
        <v>209</v>
      </c>
      <c r="J58" s="8" t="s">
        <v>319</v>
      </c>
      <c r="K58" s="180" t="s">
        <v>333</v>
      </c>
      <c r="L58" s="48">
        <v>6.0127772262452299E-2</v>
      </c>
      <c r="M58" s="48">
        <v>9.7607666335747106E-2</v>
      </c>
      <c r="N58" s="48">
        <v>0.1134025606431726</v>
      </c>
      <c r="O58" s="48">
        <v>0.1273839072166727</v>
      </c>
      <c r="P58" s="48">
        <v>0.1548835105958116</v>
      </c>
      <c r="Q58" s="48">
        <v>0.18881753121438549</v>
      </c>
      <c r="R58" s="48">
        <v>0.28971420966168537</v>
      </c>
      <c r="S58" s="48">
        <v>0.34421352705532521</v>
      </c>
      <c r="T58" s="48">
        <v>0.4266250292122849</v>
      </c>
      <c r="U58" s="48">
        <v>0.51697648161703447</v>
      </c>
      <c r="V58" s="48">
        <v>0.54214323689178412</v>
      </c>
      <c r="W58" s="48">
        <v>0.600500286744306</v>
      </c>
      <c r="X58" s="48">
        <v>0.72585484448430238</v>
      </c>
      <c r="Y58" s="48">
        <v>0.82039171300867619</v>
      </c>
      <c r="Z58" s="48">
        <v>0.92142034853440635</v>
      </c>
      <c r="AA58" s="48">
        <v>1</v>
      </c>
      <c r="AB58" s="48">
        <v>1</v>
      </c>
      <c r="AC58" s="48">
        <v>1</v>
      </c>
      <c r="AD58" s="48">
        <v>1</v>
      </c>
      <c r="AE58" s="48">
        <v>1</v>
      </c>
      <c r="AF58" s="48">
        <v>1</v>
      </c>
      <c r="AG58" s="48">
        <v>1</v>
      </c>
      <c r="AH58" s="48">
        <v>1</v>
      </c>
      <c r="AI58" s="48">
        <v>1</v>
      </c>
      <c r="AJ58" s="48">
        <v>1</v>
      </c>
      <c r="AK58" s="48">
        <v>1</v>
      </c>
      <c r="AL58" s="48">
        <v>1</v>
      </c>
      <c r="AM58" s="48">
        <v>1</v>
      </c>
      <c r="AN58" s="48">
        <v>1</v>
      </c>
      <c r="AO58" s="48">
        <v>1</v>
      </c>
      <c r="AP58" s="48">
        <v>1</v>
      </c>
      <c r="AQ58" s="48">
        <v>1</v>
      </c>
      <c r="AR58" s="48">
        <v>1</v>
      </c>
      <c r="AS58" s="48">
        <v>1</v>
      </c>
      <c r="AT58" s="48">
        <v>1</v>
      </c>
      <c r="AU58" s="48">
        <v>1</v>
      </c>
      <c r="AV58" s="48">
        <v>1</v>
      </c>
      <c r="AW58" s="48">
        <v>1</v>
      </c>
      <c r="AX58" s="48">
        <v>1</v>
      </c>
      <c r="AY58" s="48">
        <v>1</v>
      </c>
      <c r="AZ58" s="48">
        <v>1</v>
      </c>
      <c r="BA58" s="48">
        <v>1</v>
      </c>
      <c r="BB58" s="48">
        <v>1</v>
      </c>
      <c r="BC58" s="48">
        <v>1</v>
      </c>
      <c r="BD58" s="48">
        <v>1</v>
      </c>
      <c r="BE58" s="48">
        <v>1</v>
      </c>
      <c r="BF58" s="48">
        <v>1</v>
      </c>
      <c r="BG58" s="48">
        <v>1</v>
      </c>
      <c r="BH58" s="48">
        <v>1</v>
      </c>
      <c r="BI58" s="48">
        <v>1</v>
      </c>
      <c r="BJ58" s="48">
        <v>1</v>
      </c>
      <c r="BK58" s="48">
        <v>1</v>
      </c>
      <c r="BL58" s="48">
        <v>1</v>
      </c>
      <c r="BM58" s="48">
        <v>1</v>
      </c>
      <c r="BN58" s="48">
        <v>1</v>
      </c>
      <c r="BO58" s="48">
        <v>1</v>
      </c>
      <c r="BP58" s="48">
        <v>1</v>
      </c>
      <c r="BQ58" s="48">
        <v>1</v>
      </c>
      <c r="BR58" s="48">
        <v>1</v>
      </c>
      <c r="BS58" s="48">
        <v>1</v>
      </c>
      <c r="BT58" s="48">
        <v>1</v>
      </c>
      <c r="BU58" s="48">
        <v>1</v>
      </c>
      <c r="BV58" s="48">
        <v>1</v>
      </c>
      <c r="BW58" s="48">
        <v>1</v>
      </c>
      <c r="BX58" s="48">
        <v>1</v>
      </c>
      <c r="BY58" s="48">
        <v>1</v>
      </c>
      <c r="BZ58" s="48">
        <v>1</v>
      </c>
      <c r="CA58" s="48">
        <v>1</v>
      </c>
      <c r="CB58" s="48">
        <v>1</v>
      </c>
      <c r="CC58" s="48">
        <v>1</v>
      </c>
      <c r="CD58" s="48">
        <v>1</v>
      </c>
      <c r="CE58" s="48">
        <v>1</v>
      </c>
      <c r="CF58" s="48">
        <v>1</v>
      </c>
      <c r="CG58" s="48">
        <v>1</v>
      </c>
      <c r="CH58" s="48">
        <v>1</v>
      </c>
      <c r="CI58" s="48">
        <v>1</v>
      </c>
      <c r="CJ58" s="48">
        <v>1</v>
      </c>
      <c r="CK58" s="48">
        <v>1</v>
      </c>
      <c r="CL58" s="48">
        <v>1</v>
      </c>
      <c r="CM58" s="48">
        <v>1</v>
      </c>
      <c r="CN58" s="48">
        <v>1</v>
      </c>
      <c r="CO58" s="48">
        <v>1</v>
      </c>
      <c r="CP58" s="48">
        <v>1</v>
      </c>
      <c r="CQ58" s="48">
        <v>1</v>
      </c>
      <c r="CR58" s="48">
        <v>1</v>
      </c>
      <c r="CS58" s="48">
        <v>1</v>
      </c>
      <c r="CT58" s="48">
        <v>1</v>
      </c>
      <c r="CU58" s="48">
        <v>1</v>
      </c>
      <c r="CV58" s="48">
        <v>1</v>
      </c>
      <c r="CW58" s="48">
        <v>1</v>
      </c>
      <c r="CX58" s="48">
        <v>1</v>
      </c>
      <c r="CY58" s="48">
        <v>1</v>
      </c>
      <c r="CZ58" s="48">
        <v>1</v>
      </c>
      <c r="DA58" s="48">
        <v>1</v>
      </c>
      <c r="DB58" s="48">
        <v>1</v>
      </c>
      <c r="DC58" s="48">
        <v>1</v>
      </c>
      <c r="DD58" s="48">
        <v>1</v>
      </c>
      <c r="DE58" s="48">
        <v>1</v>
      </c>
      <c r="DF58" s="48">
        <v>1</v>
      </c>
      <c r="DG58" s="311">
        <v>1</v>
      </c>
    </row>
    <row r="59" spans="9:111" ht="15" thickBot="1">
      <c r="I59" s="180" t="s">
        <v>211</v>
      </c>
      <c r="J59" s="8" t="s">
        <v>319</v>
      </c>
      <c r="K59" s="180" t="s">
        <v>148</v>
      </c>
      <c r="L59" s="48">
        <v>0</v>
      </c>
      <c r="M59" s="48">
        <v>0</v>
      </c>
      <c r="N59" s="48">
        <v>0</v>
      </c>
      <c r="O59" s="48">
        <v>0.81999999999999984</v>
      </c>
      <c r="P59" s="48">
        <v>1</v>
      </c>
      <c r="Q59" s="48">
        <v>1</v>
      </c>
      <c r="R59" s="48">
        <v>1</v>
      </c>
      <c r="S59" s="48">
        <v>1</v>
      </c>
      <c r="T59" s="48">
        <v>1</v>
      </c>
      <c r="U59" s="48">
        <v>1</v>
      </c>
      <c r="V59" s="48">
        <v>1</v>
      </c>
      <c r="W59" s="48">
        <v>1</v>
      </c>
      <c r="X59" s="48">
        <v>1</v>
      </c>
      <c r="Y59" s="48">
        <v>1</v>
      </c>
      <c r="Z59" s="48">
        <v>1</v>
      </c>
      <c r="AA59" s="48">
        <v>1</v>
      </c>
      <c r="AB59" s="48">
        <v>1</v>
      </c>
      <c r="AC59" s="48">
        <v>1</v>
      </c>
      <c r="AD59" s="48">
        <v>1</v>
      </c>
      <c r="AE59" s="48">
        <v>1</v>
      </c>
      <c r="AF59" s="48">
        <v>1</v>
      </c>
      <c r="AG59" s="48">
        <v>1</v>
      </c>
      <c r="AH59" s="48">
        <v>1</v>
      </c>
      <c r="AI59" s="48">
        <v>1</v>
      </c>
      <c r="AJ59" s="48">
        <v>1</v>
      </c>
      <c r="AK59" s="48">
        <v>1</v>
      </c>
      <c r="AL59" s="48">
        <v>1</v>
      </c>
      <c r="AM59" s="48">
        <v>1</v>
      </c>
      <c r="AN59" s="48">
        <v>1</v>
      </c>
      <c r="AO59" s="48">
        <v>1</v>
      </c>
      <c r="AP59" s="48">
        <v>1</v>
      </c>
      <c r="AQ59" s="48">
        <v>1</v>
      </c>
      <c r="AR59" s="48">
        <v>1</v>
      </c>
      <c r="AS59" s="48">
        <v>1</v>
      </c>
      <c r="AT59" s="48">
        <v>1</v>
      </c>
      <c r="AU59" s="48">
        <v>1</v>
      </c>
      <c r="AV59" s="48">
        <v>1</v>
      </c>
      <c r="AW59" s="48">
        <v>1</v>
      </c>
      <c r="AX59" s="48">
        <v>1</v>
      </c>
      <c r="AY59" s="48">
        <v>1</v>
      </c>
      <c r="AZ59" s="48">
        <v>1</v>
      </c>
      <c r="BA59" s="48">
        <v>1</v>
      </c>
      <c r="BB59" s="48">
        <v>1</v>
      </c>
      <c r="BC59" s="48">
        <v>1</v>
      </c>
      <c r="BD59" s="48">
        <v>1</v>
      </c>
      <c r="BE59" s="48">
        <v>1</v>
      </c>
      <c r="BF59" s="48">
        <v>1</v>
      </c>
      <c r="BG59" s="48">
        <v>1</v>
      </c>
      <c r="BH59" s="48">
        <v>1</v>
      </c>
      <c r="BI59" s="48">
        <v>1</v>
      </c>
      <c r="BJ59" s="48">
        <v>1</v>
      </c>
      <c r="BK59" s="48">
        <v>1</v>
      </c>
      <c r="BL59" s="48">
        <v>1</v>
      </c>
      <c r="BM59" s="48">
        <v>1</v>
      </c>
      <c r="BN59" s="48">
        <v>1</v>
      </c>
      <c r="BO59" s="48">
        <v>1</v>
      </c>
      <c r="BP59" s="48">
        <v>1</v>
      </c>
      <c r="BQ59" s="48">
        <v>1</v>
      </c>
      <c r="BR59" s="48">
        <v>1</v>
      </c>
      <c r="BS59" s="48">
        <v>1</v>
      </c>
      <c r="BT59" s="48">
        <v>1</v>
      </c>
      <c r="BU59" s="48">
        <v>1</v>
      </c>
      <c r="BV59" s="48">
        <v>1</v>
      </c>
      <c r="BW59" s="48">
        <v>1</v>
      </c>
      <c r="BX59" s="48">
        <v>1</v>
      </c>
      <c r="BY59" s="48">
        <v>1</v>
      </c>
      <c r="BZ59" s="48">
        <v>1</v>
      </c>
      <c r="CA59" s="48">
        <v>1</v>
      </c>
      <c r="CB59" s="48">
        <v>1</v>
      </c>
      <c r="CC59" s="48">
        <v>1</v>
      </c>
      <c r="CD59" s="48">
        <v>1</v>
      </c>
      <c r="CE59" s="48">
        <v>1</v>
      </c>
      <c r="CF59" s="48">
        <v>1</v>
      </c>
      <c r="CG59" s="48">
        <v>1</v>
      </c>
      <c r="CH59" s="48">
        <v>1</v>
      </c>
      <c r="CI59" s="48">
        <v>1</v>
      </c>
      <c r="CJ59" s="48">
        <v>1</v>
      </c>
      <c r="CK59" s="48">
        <v>1</v>
      </c>
      <c r="CL59" s="48">
        <v>1</v>
      </c>
      <c r="CM59" s="48">
        <v>1</v>
      </c>
      <c r="CN59" s="48">
        <v>1</v>
      </c>
      <c r="CO59" s="48">
        <v>1</v>
      </c>
      <c r="CP59" s="48">
        <v>1</v>
      </c>
      <c r="CQ59" s="48">
        <v>1</v>
      </c>
      <c r="CR59" s="48">
        <v>1</v>
      </c>
      <c r="CS59" s="48">
        <v>1</v>
      </c>
      <c r="CT59" s="48">
        <v>1</v>
      </c>
      <c r="CU59" s="48">
        <v>1</v>
      </c>
      <c r="CV59" s="48">
        <v>1</v>
      </c>
      <c r="CW59" s="48">
        <v>1</v>
      </c>
      <c r="CX59" s="48">
        <v>1</v>
      </c>
      <c r="CY59" s="48">
        <v>1</v>
      </c>
      <c r="CZ59" s="48">
        <v>1</v>
      </c>
      <c r="DA59" s="48">
        <v>1</v>
      </c>
      <c r="DB59" s="48">
        <v>1</v>
      </c>
      <c r="DC59" s="48">
        <v>1</v>
      </c>
      <c r="DD59" s="48">
        <v>1</v>
      </c>
      <c r="DE59" s="48">
        <v>1</v>
      </c>
      <c r="DF59" s="48">
        <v>1</v>
      </c>
      <c r="DG59" s="311">
        <v>1</v>
      </c>
    </row>
    <row r="60" spans="9:111" ht="23.4" hidden="1" thickBot="1">
      <c r="I60" s="180" t="s">
        <v>211</v>
      </c>
      <c r="J60" s="8" t="s">
        <v>319</v>
      </c>
      <c r="K60" s="180" t="s">
        <v>326</v>
      </c>
      <c r="L60" s="48">
        <v>0</v>
      </c>
      <c r="M60" s="48">
        <v>0</v>
      </c>
      <c r="N60" s="48">
        <v>0</v>
      </c>
      <c r="O60" s="48">
        <v>0.81999999999999984</v>
      </c>
      <c r="P60" s="48">
        <v>1</v>
      </c>
      <c r="Q60" s="48">
        <v>1</v>
      </c>
      <c r="R60" s="48">
        <v>1</v>
      </c>
      <c r="S60" s="48">
        <v>1</v>
      </c>
      <c r="T60" s="48">
        <v>1</v>
      </c>
      <c r="U60" s="48">
        <v>1</v>
      </c>
      <c r="V60" s="48">
        <v>1</v>
      </c>
      <c r="W60" s="48">
        <v>1</v>
      </c>
      <c r="X60" s="48">
        <v>1</v>
      </c>
      <c r="Y60" s="48">
        <v>1</v>
      </c>
      <c r="Z60" s="48">
        <v>1</v>
      </c>
      <c r="AA60" s="48">
        <v>1</v>
      </c>
      <c r="AB60" s="48">
        <v>1</v>
      </c>
      <c r="AC60" s="48">
        <v>1</v>
      </c>
      <c r="AD60" s="48">
        <v>1</v>
      </c>
      <c r="AE60" s="48">
        <v>1</v>
      </c>
      <c r="AF60" s="48">
        <v>1</v>
      </c>
      <c r="AG60" s="48">
        <v>1</v>
      </c>
      <c r="AH60" s="48">
        <v>1</v>
      </c>
      <c r="AI60" s="48">
        <v>1</v>
      </c>
      <c r="AJ60" s="48">
        <v>1</v>
      </c>
      <c r="AK60" s="48">
        <v>1</v>
      </c>
      <c r="AL60" s="48">
        <v>1</v>
      </c>
      <c r="AM60" s="48">
        <v>1</v>
      </c>
      <c r="AN60" s="48">
        <v>1</v>
      </c>
      <c r="AO60" s="48">
        <v>1</v>
      </c>
      <c r="AP60" s="48">
        <v>1</v>
      </c>
      <c r="AQ60" s="48">
        <v>1</v>
      </c>
      <c r="AR60" s="48">
        <v>1</v>
      </c>
      <c r="AS60" s="48">
        <v>1</v>
      </c>
      <c r="AT60" s="48">
        <v>1</v>
      </c>
      <c r="AU60" s="48">
        <v>1</v>
      </c>
      <c r="AV60" s="48">
        <v>1</v>
      </c>
      <c r="AW60" s="48">
        <v>1</v>
      </c>
      <c r="AX60" s="48">
        <v>1</v>
      </c>
      <c r="AY60" s="48">
        <v>1</v>
      </c>
      <c r="AZ60" s="48">
        <v>1</v>
      </c>
      <c r="BA60" s="48">
        <v>1</v>
      </c>
      <c r="BB60" s="48">
        <v>1</v>
      </c>
      <c r="BC60" s="48">
        <v>1</v>
      </c>
      <c r="BD60" s="48">
        <v>1</v>
      </c>
      <c r="BE60" s="48">
        <v>1</v>
      </c>
      <c r="BF60" s="48">
        <v>1</v>
      </c>
      <c r="BG60" s="48">
        <v>1</v>
      </c>
      <c r="BH60" s="48">
        <v>1</v>
      </c>
      <c r="BI60" s="48">
        <v>1</v>
      </c>
      <c r="BJ60" s="48">
        <v>1</v>
      </c>
      <c r="BK60" s="48">
        <v>1</v>
      </c>
      <c r="BL60" s="48">
        <v>1</v>
      </c>
      <c r="BM60" s="48">
        <v>1</v>
      </c>
      <c r="BN60" s="48">
        <v>1</v>
      </c>
      <c r="BO60" s="48">
        <v>1</v>
      </c>
      <c r="BP60" s="48">
        <v>1</v>
      </c>
      <c r="BQ60" s="48">
        <v>1</v>
      </c>
      <c r="BR60" s="48">
        <v>1</v>
      </c>
      <c r="BS60" s="48">
        <v>1</v>
      </c>
      <c r="BT60" s="48">
        <v>1</v>
      </c>
      <c r="BU60" s="48">
        <v>1</v>
      </c>
      <c r="BV60" s="48">
        <v>1</v>
      </c>
      <c r="BW60" s="48">
        <v>1</v>
      </c>
      <c r="BX60" s="48">
        <v>1</v>
      </c>
      <c r="BY60" s="48">
        <v>1</v>
      </c>
      <c r="BZ60" s="48">
        <v>1</v>
      </c>
      <c r="CA60" s="48">
        <v>1</v>
      </c>
      <c r="CB60" s="48">
        <v>1</v>
      </c>
      <c r="CC60" s="48">
        <v>1</v>
      </c>
      <c r="CD60" s="48">
        <v>1</v>
      </c>
      <c r="CE60" s="48">
        <v>1</v>
      </c>
      <c r="CF60" s="48">
        <v>1</v>
      </c>
      <c r="CG60" s="48">
        <v>1</v>
      </c>
      <c r="CH60" s="48">
        <v>1</v>
      </c>
      <c r="CI60" s="48">
        <v>1</v>
      </c>
      <c r="CJ60" s="48">
        <v>1</v>
      </c>
      <c r="CK60" s="48">
        <v>1</v>
      </c>
      <c r="CL60" s="48">
        <v>1</v>
      </c>
      <c r="CM60" s="48">
        <v>1</v>
      </c>
      <c r="CN60" s="48">
        <v>1</v>
      </c>
      <c r="CO60" s="48">
        <v>1</v>
      </c>
      <c r="CP60" s="48">
        <v>1</v>
      </c>
      <c r="CQ60" s="48">
        <v>1</v>
      </c>
      <c r="CR60" s="48">
        <v>1</v>
      </c>
      <c r="CS60" s="48">
        <v>1</v>
      </c>
      <c r="CT60" s="48">
        <v>1</v>
      </c>
      <c r="CU60" s="48">
        <v>1</v>
      </c>
      <c r="CV60" s="48">
        <v>1</v>
      </c>
      <c r="CW60" s="48">
        <v>1</v>
      </c>
      <c r="CX60" s="48">
        <v>1</v>
      </c>
      <c r="CY60" s="48">
        <v>1</v>
      </c>
      <c r="CZ60" s="48">
        <v>1</v>
      </c>
      <c r="DA60" s="48">
        <v>1</v>
      </c>
      <c r="DB60" s="48">
        <v>1</v>
      </c>
      <c r="DC60" s="48">
        <v>1</v>
      </c>
      <c r="DD60" s="48">
        <v>1</v>
      </c>
      <c r="DE60" s="48">
        <v>1</v>
      </c>
      <c r="DF60" s="48">
        <v>1</v>
      </c>
      <c r="DG60" s="311">
        <v>1</v>
      </c>
    </row>
    <row r="61" spans="9:111" ht="15" hidden="1" thickBot="1">
      <c r="I61" s="180" t="s">
        <v>211</v>
      </c>
      <c r="J61" s="8" t="s">
        <v>319</v>
      </c>
      <c r="K61" s="180" t="s">
        <v>327</v>
      </c>
      <c r="L61" s="48">
        <v>0</v>
      </c>
      <c r="M61" s="48">
        <v>0</v>
      </c>
      <c r="N61" s="48">
        <v>0</v>
      </c>
      <c r="O61" s="48">
        <v>0.80836853434422418</v>
      </c>
      <c r="P61" s="48">
        <v>0.993847844594687</v>
      </c>
      <c r="Q61" s="48">
        <v>0.99891533263400001</v>
      </c>
      <c r="R61" s="48">
        <v>1</v>
      </c>
      <c r="S61" s="48">
        <v>1</v>
      </c>
      <c r="T61" s="48">
        <v>1</v>
      </c>
      <c r="U61" s="48">
        <v>1</v>
      </c>
      <c r="V61" s="48">
        <v>1</v>
      </c>
      <c r="W61" s="48">
        <v>1</v>
      </c>
      <c r="X61" s="48">
        <v>1</v>
      </c>
      <c r="Y61" s="48">
        <v>1</v>
      </c>
      <c r="Z61" s="48">
        <v>1</v>
      </c>
      <c r="AA61" s="48">
        <v>1</v>
      </c>
      <c r="AB61" s="48">
        <v>1</v>
      </c>
      <c r="AC61" s="48">
        <v>1</v>
      </c>
      <c r="AD61" s="48">
        <v>1</v>
      </c>
      <c r="AE61" s="48">
        <v>1</v>
      </c>
      <c r="AF61" s="48">
        <v>1</v>
      </c>
      <c r="AG61" s="48">
        <v>1</v>
      </c>
      <c r="AH61" s="48">
        <v>1</v>
      </c>
      <c r="AI61" s="48">
        <v>1</v>
      </c>
      <c r="AJ61" s="48">
        <v>1</v>
      </c>
      <c r="AK61" s="48">
        <v>1</v>
      </c>
      <c r="AL61" s="48">
        <v>1</v>
      </c>
      <c r="AM61" s="48">
        <v>1</v>
      </c>
      <c r="AN61" s="48">
        <v>1</v>
      </c>
      <c r="AO61" s="48">
        <v>1</v>
      </c>
      <c r="AP61" s="48">
        <v>1</v>
      </c>
      <c r="AQ61" s="48">
        <v>1</v>
      </c>
      <c r="AR61" s="48">
        <v>1</v>
      </c>
      <c r="AS61" s="48">
        <v>1</v>
      </c>
      <c r="AT61" s="48">
        <v>1</v>
      </c>
      <c r="AU61" s="48">
        <v>1</v>
      </c>
      <c r="AV61" s="48">
        <v>1</v>
      </c>
      <c r="AW61" s="48">
        <v>1</v>
      </c>
      <c r="AX61" s="48">
        <v>1</v>
      </c>
      <c r="AY61" s="48">
        <v>1</v>
      </c>
      <c r="AZ61" s="48">
        <v>1</v>
      </c>
      <c r="BA61" s="48">
        <v>1</v>
      </c>
      <c r="BB61" s="48">
        <v>1</v>
      </c>
      <c r="BC61" s="48">
        <v>1</v>
      </c>
      <c r="BD61" s="48">
        <v>1</v>
      </c>
      <c r="BE61" s="48">
        <v>1</v>
      </c>
      <c r="BF61" s="48">
        <v>1</v>
      </c>
      <c r="BG61" s="48">
        <v>1</v>
      </c>
      <c r="BH61" s="48">
        <v>1</v>
      </c>
      <c r="BI61" s="48">
        <v>1</v>
      </c>
      <c r="BJ61" s="48">
        <v>1</v>
      </c>
      <c r="BK61" s="48">
        <v>1</v>
      </c>
      <c r="BL61" s="48">
        <v>1</v>
      </c>
      <c r="BM61" s="48">
        <v>1</v>
      </c>
      <c r="BN61" s="48">
        <v>1</v>
      </c>
      <c r="BO61" s="48">
        <v>1</v>
      </c>
      <c r="BP61" s="48">
        <v>1</v>
      </c>
      <c r="BQ61" s="48">
        <v>1</v>
      </c>
      <c r="BR61" s="48">
        <v>1</v>
      </c>
      <c r="BS61" s="48">
        <v>1</v>
      </c>
      <c r="BT61" s="48">
        <v>1</v>
      </c>
      <c r="BU61" s="48">
        <v>1</v>
      </c>
      <c r="BV61" s="48">
        <v>1</v>
      </c>
      <c r="BW61" s="48">
        <v>1</v>
      </c>
      <c r="BX61" s="48">
        <v>1</v>
      </c>
      <c r="BY61" s="48">
        <v>1</v>
      </c>
      <c r="BZ61" s="48">
        <v>1</v>
      </c>
      <c r="CA61" s="48">
        <v>1</v>
      </c>
      <c r="CB61" s="48">
        <v>1</v>
      </c>
      <c r="CC61" s="48">
        <v>1</v>
      </c>
      <c r="CD61" s="48">
        <v>1</v>
      </c>
      <c r="CE61" s="48">
        <v>1</v>
      </c>
      <c r="CF61" s="48">
        <v>1</v>
      </c>
      <c r="CG61" s="48">
        <v>1</v>
      </c>
      <c r="CH61" s="48">
        <v>1</v>
      </c>
      <c r="CI61" s="48">
        <v>1</v>
      </c>
      <c r="CJ61" s="48">
        <v>1</v>
      </c>
      <c r="CK61" s="48">
        <v>1</v>
      </c>
      <c r="CL61" s="48">
        <v>1</v>
      </c>
      <c r="CM61" s="48">
        <v>1</v>
      </c>
      <c r="CN61" s="48">
        <v>1</v>
      </c>
      <c r="CO61" s="48">
        <v>1</v>
      </c>
      <c r="CP61" s="48">
        <v>1</v>
      </c>
      <c r="CQ61" s="48">
        <v>1</v>
      </c>
      <c r="CR61" s="48">
        <v>1</v>
      </c>
      <c r="CS61" s="48">
        <v>1</v>
      </c>
      <c r="CT61" s="48">
        <v>1</v>
      </c>
      <c r="CU61" s="48">
        <v>1</v>
      </c>
      <c r="CV61" s="48">
        <v>1</v>
      </c>
      <c r="CW61" s="48">
        <v>1</v>
      </c>
      <c r="CX61" s="48">
        <v>1</v>
      </c>
      <c r="CY61" s="48">
        <v>1</v>
      </c>
      <c r="CZ61" s="48">
        <v>1</v>
      </c>
      <c r="DA61" s="48">
        <v>1</v>
      </c>
      <c r="DB61" s="48">
        <v>1</v>
      </c>
      <c r="DC61" s="48">
        <v>1</v>
      </c>
      <c r="DD61" s="48">
        <v>1</v>
      </c>
      <c r="DE61" s="48">
        <v>1</v>
      </c>
      <c r="DF61" s="48">
        <v>1</v>
      </c>
      <c r="DG61" s="311">
        <v>1</v>
      </c>
    </row>
    <row r="62" spans="9:111" ht="15" hidden="1" thickBot="1">
      <c r="I62" s="180" t="s">
        <v>211</v>
      </c>
      <c r="J62" s="8" t="s">
        <v>319</v>
      </c>
      <c r="K62" s="180" t="s">
        <v>330</v>
      </c>
      <c r="L62" s="48">
        <v>0</v>
      </c>
      <c r="M62" s="48">
        <v>0</v>
      </c>
      <c r="N62" s="48">
        <v>0</v>
      </c>
      <c r="O62" s="48">
        <v>0.81999999999999984</v>
      </c>
      <c r="P62" s="48">
        <v>1</v>
      </c>
      <c r="Q62" s="48">
        <v>1</v>
      </c>
      <c r="R62" s="48">
        <v>1</v>
      </c>
      <c r="S62" s="48">
        <v>1</v>
      </c>
      <c r="T62" s="48">
        <v>1</v>
      </c>
      <c r="U62" s="48">
        <v>1</v>
      </c>
      <c r="V62" s="48">
        <v>1</v>
      </c>
      <c r="W62" s="48">
        <v>1</v>
      </c>
      <c r="X62" s="48">
        <v>1</v>
      </c>
      <c r="Y62" s="48">
        <v>1</v>
      </c>
      <c r="Z62" s="48">
        <v>1</v>
      </c>
      <c r="AA62" s="48">
        <v>1</v>
      </c>
      <c r="AB62" s="48">
        <v>1</v>
      </c>
      <c r="AC62" s="48">
        <v>1</v>
      </c>
      <c r="AD62" s="48">
        <v>1</v>
      </c>
      <c r="AE62" s="48">
        <v>1</v>
      </c>
      <c r="AF62" s="48">
        <v>1</v>
      </c>
      <c r="AG62" s="48">
        <v>1</v>
      </c>
      <c r="AH62" s="48">
        <v>1</v>
      </c>
      <c r="AI62" s="48">
        <v>1</v>
      </c>
      <c r="AJ62" s="48">
        <v>1</v>
      </c>
      <c r="AK62" s="48">
        <v>1</v>
      </c>
      <c r="AL62" s="48">
        <v>1</v>
      </c>
      <c r="AM62" s="48">
        <v>1</v>
      </c>
      <c r="AN62" s="48">
        <v>1</v>
      </c>
      <c r="AO62" s="48">
        <v>1</v>
      </c>
      <c r="AP62" s="48">
        <v>1</v>
      </c>
      <c r="AQ62" s="48">
        <v>1</v>
      </c>
      <c r="AR62" s="48">
        <v>1</v>
      </c>
      <c r="AS62" s="48">
        <v>1</v>
      </c>
      <c r="AT62" s="48">
        <v>1</v>
      </c>
      <c r="AU62" s="48">
        <v>1</v>
      </c>
      <c r="AV62" s="48">
        <v>1</v>
      </c>
      <c r="AW62" s="48">
        <v>1</v>
      </c>
      <c r="AX62" s="48">
        <v>1</v>
      </c>
      <c r="AY62" s="48">
        <v>1</v>
      </c>
      <c r="AZ62" s="48">
        <v>1</v>
      </c>
      <c r="BA62" s="48">
        <v>1</v>
      </c>
      <c r="BB62" s="48">
        <v>1</v>
      </c>
      <c r="BC62" s="48">
        <v>1</v>
      </c>
      <c r="BD62" s="48">
        <v>1</v>
      </c>
      <c r="BE62" s="48">
        <v>1</v>
      </c>
      <c r="BF62" s="48">
        <v>1</v>
      </c>
      <c r="BG62" s="48">
        <v>1</v>
      </c>
      <c r="BH62" s="48">
        <v>1</v>
      </c>
      <c r="BI62" s="48">
        <v>1</v>
      </c>
      <c r="BJ62" s="48">
        <v>1</v>
      </c>
      <c r="BK62" s="48">
        <v>1</v>
      </c>
      <c r="BL62" s="48">
        <v>1</v>
      </c>
      <c r="BM62" s="48">
        <v>1</v>
      </c>
      <c r="BN62" s="48">
        <v>1</v>
      </c>
      <c r="BO62" s="48">
        <v>1</v>
      </c>
      <c r="BP62" s="48">
        <v>1</v>
      </c>
      <c r="BQ62" s="48">
        <v>1</v>
      </c>
      <c r="BR62" s="48">
        <v>1</v>
      </c>
      <c r="BS62" s="48">
        <v>1</v>
      </c>
      <c r="BT62" s="48">
        <v>1</v>
      </c>
      <c r="BU62" s="48">
        <v>1</v>
      </c>
      <c r="BV62" s="48">
        <v>1</v>
      </c>
      <c r="BW62" s="48">
        <v>1</v>
      </c>
      <c r="BX62" s="48">
        <v>1</v>
      </c>
      <c r="BY62" s="48">
        <v>1</v>
      </c>
      <c r="BZ62" s="48">
        <v>1</v>
      </c>
      <c r="CA62" s="48">
        <v>1</v>
      </c>
      <c r="CB62" s="48">
        <v>1</v>
      </c>
      <c r="CC62" s="48">
        <v>1</v>
      </c>
      <c r="CD62" s="48">
        <v>1</v>
      </c>
      <c r="CE62" s="48">
        <v>1</v>
      </c>
      <c r="CF62" s="48">
        <v>1</v>
      </c>
      <c r="CG62" s="48">
        <v>1</v>
      </c>
      <c r="CH62" s="48">
        <v>1</v>
      </c>
      <c r="CI62" s="48">
        <v>1</v>
      </c>
      <c r="CJ62" s="48">
        <v>1</v>
      </c>
      <c r="CK62" s="48">
        <v>1</v>
      </c>
      <c r="CL62" s="48">
        <v>1</v>
      </c>
      <c r="CM62" s="48">
        <v>1</v>
      </c>
      <c r="CN62" s="48">
        <v>1</v>
      </c>
      <c r="CO62" s="48">
        <v>1</v>
      </c>
      <c r="CP62" s="48">
        <v>1</v>
      </c>
      <c r="CQ62" s="48">
        <v>1</v>
      </c>
      <c r="CR62" s="48">
        <v>1</v>
      </c>
      <c r="CS62" s="48">
        <v>1</v>
      </c>
      <c r="CT62" s="48">
        <v>1</v>
      </c>
      <c r="CU62" s="48">
        <v>1</v>
      </c>
      <c r="CV62" s="48">
        <v>1</v>
      </c>
      <c r="CW62" s="48">
        <v>1</v>
      </c>
      <c r="CX62" s="48">
        <v>1</v>
      </c>
      <c r="CY62" s="48">
        <v>1</v>
      </c>
      <c r="CZ62" s="48">
        <v>1</v>
      </c>
      <c r="DA62" s="48">
        <v>1</v>
      </c>
      <c r="DB62" s="48">
        <v>1</v>
      </c>
      <c r="DC62" s="48">
        <v>1</v>
      </c>
      <c r="DD62" s="48">
        <v>1</v>
      </c>
      <c r="DE62" s="48">
        <v>1</v>
      </c>
      <c r="DF62" s="48">
        <v>1</v>
      </c>
      <c r="DG62" s="311">
        <v>1</v>
      </c>
    </row>
    <row r="63" spans="9:111" ht="23.4" hidden="1" thickBot="1">
      <c r="I63" s="180" t="s">
        <v>211</v>
      </c>
      <c r="J63" s="8" t="s">
        <v>319</v>
      </c>
      <c r="K63" s="180" t="s">
        <v>331</v>
      </c>
      <c r="L63" s="48">
        <v>0</v>
      </c>
      <c r="M63" s="48">
        <v>0</v>
      </c>
      <c r="N63" s="48">
        <v>0</v>
      </c>
      <c r="O63" s="48">
        <v>0.81999999999999984</v>
      </c>
      <c r="P63" s="48">
        <v>1</v>
      </c>
      <c r="Q63" s="48">
        <v>1</v>
      </c>
      <c r="R63" s="48">
        <v>1</v>
      </c>
      <c r="S63" s="48">
        <v>1</v>
      </c>
      <c r="T63" s="48">
        <v>1</v>
      </c>
      <c r="U63" s="48">
        <v>1</v>
      </c>
      <c r="V63" s="48">
        <v>1</v>
      </c>
      <c r="W63" s="48">
        <v>1</v>
      </c>
      <c r="X63" s="48">
        <v>1</v>
      </c>
      <c r="Y63" s="48">
        <v>1</v>
      </c>
      <c r="Z63" s="48">
        <v>1</v>
      </c>
      <c r="AA63" s="48">
        <v>1</v>
      </c>
      <c r="AB63" s="48">
        <v>1</v>
      </c>
      <c r="AC63" s="48">
        <v>1</v>
      </c>
      <c r="AD63" s="48">
        <v>1</v>
      </c>
      <c r="AE63" s="48">
        <v>1</v>
      </c>
      <c r="AF63" s="48">
        <v>1</v>
      </c>
      <c r="AG63" s="48">
        <v>1</v>
      </c>
      <c r="AH63" s="48">
        <v>1</v>
      </c>
      <c r="AI63" s="48">
        <v>1</v>
      </c>
      <c r="AJ63" s="48">
        <v>1</v>
      </c>
      <c r="AK63" s="48">
        <v>1</v>
      </c>
      <c r="AL63" s="48">
        <v>1</v>
      </c>
      <c r="AM63" s="48">
        <v>1</v>
      </c>
      <c r="AN63" s="48">
        <v>1</v>
      </c>
      <c r="AO63" s="48">
        <v>1</v>
      </c>
      <c r="AP63" s="48">
        <v>1</v>
      </c>
      <c r="AQ63" s="48">
        <v>1</v>
      </c>
      <c r="AR63" s="48">
        <v>1</v>
      </c>
      <c r="AS63" s="48">
        <v>1</v>
      </c>
      <c r="AT63" s="48">
        <v>1</v>
      </c>
      <c r="AU63" s="48">
        <v>1</v>
      </c>
      <c r="AV63" s="48">
        <v>1</v>
      </c>
      <c r="AW63" s="48">
        <v>1</v>
      </c>
      <c r="AX63" s="48">
        <v>1</v>
      </c>
      <c r="AY63" s="48">
        <v>1</v>
      </c>
      <c r="AZ63" s="48">
        <v>1</v>
      </c>
      <c r="BA63" s="48">
        <v>1</v>
      </c>
      <c r="BB63" s="48">
        <v>1</v>
      </c>
      <c r="BC63" s="48">
        <v>1</v>
      </c>
      <c r="BD63" s="48">
        <v>1</v>
      </c>
      <c r="BE63" s="48">
        <v>1</v>
      </c>
      <c r="BF63" s="48">
        <v>1</v>
      </c>
      <c r="BG63" s="48">
        <v>1</v>
      </c>
      <c r="BH63" s="48">
        <v>1</v>
      </c>
      <c r="BI63" s="48">
        <v>1</v>
      </c>
      <c r="BJ63" s="48">
        <v>1</v>
      </c>
      <c r="BK63" s="48">
        <v>1</v>
      </c>
      <c r="BL63" s="48">
        <v>1</v>
      </c>
      <c r="BM63" s="48">
        <v>1</v>
      </c>
      <c r="BN63" s="48">
        <v>1</v>
      </c>
      <c r="BO63" s="48">
        <v>1</v>
      </c>
      <c r="BP63" s="48">
        <v>1</v>
      </c>
      <c r="BQ63" s="48">
        <v>1</v>
      </c>
      <c r="BR63" s="48">
        <v>1</v>
      </c>
      <c r="BS63" s="48">
        <v>1</v>
      </c>
      <c r="BT63" s="48">
        <v>1</v>
      </c>
      <c r="BU63" s="48">
        <v>1</v>
      </c>
      <c r="BV63" s="48">
        <v>1</v>
      </c>
      <c r="BW63" s="48">
        <v>1</v>
      </c>
      <c r="BX63" s="48">
        <v>1</v>
      </c>
      <c r="BY63" s="48">
        <v>1</v>
      </c>
      <c r="BZ63" s="48">
        <v>1</v>
      </c>
      <c r="CA63" s="48">
        <v>1</v>
      </c>
      <c r="CB63" s="48">
        <v>1</v>
      </c>
      <c r="CC63" s="48">
        <v>1</v>
      </c>
      <c r="CD63" s="48">
        <v>1</v>
      </c>
      <c r="CE63" s="48">
        <v>1</v>
      </c>
      <c r="CF63" s="48">
        <v>1</v>
      </c>
      <c r="CG63" s="48">
        <v>1</v>
      </c>
      <c r="CH63" s="48">
        <v>1</v>
      </c>
      <c r="CI63" s="48">
        <v>1</v>
      </c>
      <c r="CJ63" s="48">
        <v>1</v>
      </c>
      <c r="CK63" s="48">
        <v>1</v>
      </c>
      <c r="CL63" s="48">
        <v>1</v>
      </c>
      <c r="CM63" s="48">
        <v>1</v>
      </c>
      <c r="CN63" s="48">
        <v>1</v>
      </c>
      <c r="CO63" s="48">
        <v>1</v>
      </c>
      <c r="CP63" s="48">
        <v>1</v>
      </c>
      <c r="CQ63" s="48">
        <v>1</v>
      </c>
      <c r="CR63" s="48">
        <v>1</v>
      </c>
      <c r="CS63" s="48">
        <v>1</v>
      </c>
      <c r="CT63" s="48">
        <v>1</v>
      </c>
      <c r="CU63" s="48">
        <v>1</v>
      </c>
      <c r="CV63" s="48">
        <v>1</v>
      </c>
      <c r="CW63" s="48">
        <v>1</v>
      </c>
      <c r="CX63" s="48">
        <v>1</v>
      </c>
      <c r="CY63" s="48">
        <v>1</v>
      </c>
      <c r="CZ63" s="48">
        <v>1</v>
      </c>
      <c r="DA63" s="48">
        <v>1</v>
      </c>
      <c r="DB63" s="48">
        <v>1</v>
      </c>
      <c r="DC63" s="48">
        <v>1</v>
      </c>
      <c r="DD63" s="48">
        <v>1</v>
      </c>
      <c r="DE63" s="48">
        <v>1</v>
      </c>
      <c r="DF63" s="48">
        <v>1</v>
      </c>
      <c r="DG63" s="311">
        <v>1</v>
      </c>
    </row>
    <row r="64" spans="9:111" ht="23.4" hidden="1" thickBot="1">
      <c r="I64" s="180" t="s">
        <v>211</v>
      </c>
      <c r="J64" s="8" t="s">
        <v>319</v>
      </c>
      <c r="K64" s="180" t="s">
        <v>332</v>
      </c>
      <c r="L64" s="48">
        <v>0</v>
      </c>
      <c r="M64" s="48">
        <v>0</v>
      </c>
      <c r="N64" s="48">
        <v>0</v>
      </c>
      <c r="O64" s="48">
        <v>0.81999999999999984</v>
      </c>
      <c r="P64" s="48">
        <v>1</v>
      </c>
      <c r="Q64" s="48">
        <v>1</v>
      </c>
      <c r="R64" s="48">
        <v>1</v>
      </c>
      <c r="S64" s="48">
        <v>1</v>
      </c>
      <c r="T64" s="48">
        <v>1</v>
      </c>
      <c r="U64" s="48">
        <v>1</v>
      </c>
      <c r="V64" s="48">
        <v>1</v>
      </c>
      <c r="W64" s="48">
        <v>1</v>
      </c>
      <c r="X64" s="48">
        <v>1</v>
      </c>
      <c r="Y64" s="48">
        <v>1</v>
      </c>
      <c r="Z64" s="48">
        <v>1</v>
      </c>
      <c r="AA64" s="48">
        <v>1</v>
      </c>
      <c r="AB64" s="48">
        <v>1</v>
      </c>
      <c r="AC64" s="48">
        <v>1</v>
      </c>
      <c r="AD64" s="48">
        <v>1</v>
      </c>
      <c r="AE64" s="48">
        <v>1</v>
      </c>
      <c r="AF64" s="48">
        <v>1</v>
      </c>
      <c r="AG64" s="48">
        <v>1</v>
      </c>
      <c r="AH64" s="48">
        <v>1</v>
      </c>
      <c r="AI64" s="48">
        <v>1</v>
      </c>
      <c r="AJ64" s="48">
        <v>1</v>
      </c>
      <c r="AK64" s="48">
        <v>1</v>
      </c>
      <c r="AL64" s="48">
        <v>1</v>
      </c>
      <c r="AM64" s="48">
        <v>1</v>
      </c>
      <c r="AN64" s="48">
        <v>1</v>
      </c>
      <c r="AO64" s="48">
        <v>1</v>
      </c>
      <c r="AP64" s="48">
        <v>1</v>
      </c>
      <c r="AQ64" s="48">
        <v>1</v>
      </c>
      <c r="AR64" s="48">
        <v>1</v>
      </c>
      <c r="AS64" s="48">
        <v>1</v>
      </c>
      <c r="AT64" s="48">
        <v>1</v>
      </c>
      <c r="AU64" s="48">
        <v>1</v>
      </c>
      <c r="AV64" s="48">
        <v>1</v>
      </c>
      <c r="AW64" s="48">
        <v>1</v>
      </c>
      <c r="AX64" s="48">
        <v>1</v>
      </c>
      <c r="AY64" s="48">
        <v>1</v>
      </c>
      <c r="AZ64" s="48">
        <v>1</v>
      </c>
      <c r="BA64" s="48">
        <v>1</v>
      </c>
      <c r="BB64" s="48">
        <v>1</v>
      </c>
      <c r="BC64" s="48">
        <v>1</v>
      </c>
      <c r="BD64" s="48">
        <v>1</v>
      </c>
      <c r="BE64" s="48">
        <v>1</v>
      </c>
      <c r="BF64" s="48">
        <v>1</v>
      </c>
      <c r="BG64" s="48">
        <v>1</v>
      </c>
      <c r="BH64" s="48">
        <v>1</v>
      </c>
      <c r="BI64" s="48">
        <v>1</v>
      </c>
      <c r="BJ64" s="48">
        <v>1</v>
      </c>
      <c r="BK64" s="48">
        <v>1</v>
      </c>
      <c r="BL64" s="48">
        <v>1</v>
      </c>
      <c r="BM64" s="48">
        <v>1</v>
      </c>
      <c r="BN64" s="48">
        <v>1</v>
      </c>
      <c r="BO64" s="48">
        <v>1</v>
      </c>
      <c r="BP64" s="48">
        <v>1</v>
      </c>
      <c r="BQ64" s="48">
        <v>1</v>
      </c>
      <c r="BR64" s="48">
        <v>1</v>
      </c>
      <c r="BS64" s="48">
        <v>1</v>
      </c>
      <c r="BT64" s="48">
        <v>1</v>
      </c>
      <c r="BU64" s="48">
        <v>1</v>
      </c>
      <c r="BV64" s="48">
        <v>1</v>
      </c>
      <c r="BW64" s="48">
        <v>1</v>
      </c>
      <c r="BX64" s="48">
        <v>1</v>
      </c>
      <c r="BY64" s="48">
        <v>1</v>
      </c>
      <c r="BZ64" s="48">
        <v>1</v>
      </c>
      <c r="CA64" s="48">
        <v>1</v>
      </c>
      <c r="CB64" s="48">
        <v>1</v>
      </c>
      <c r="CC64" s="48">
        <v>1</v>
      </c>
      <c r="CD64" s="48">
        <v>1</v>
      </c>
      <c r="CE64" s="48">
        <v>1</v>
      </c>
      <c r="CF64" s="48">
        <v>1</v>
      </c>
      <c r="CG64" s="48">
        <v>1</v>
      </c>
      <c r="CH64" s="48">
        <v>1</v>
      </c>
      <c r="CI64" s="48">
        <v>1</v>
      </c>
      <c r="CJ64" s="48">
        <v>1</v>
      </c>
      <c r="CK64" s="48">
        <v>1</v>
      </c>
      <c r="CL64" s="48">
        <v>1</v>
      </c>
      <c r="CM64" s="48">
        <v>1</v>
      </c>
      <c r="CN64" s="48">
        <v>1</v>
      </c>
      <c r="CO64" s="48">
        <v>1</v>
      </c>
      <c r="CP64" s="48">
        <v>1</v>
      </c>
      <c r="CQ64" s="48">
        <v>1</v>
      </c>
      <c r="CR64" s="48">
        <v>1</v>
      </c>
      <c r="CS64" s="48">
        <v>1</v>
      </c>
      <c r="CT64" s="48">
        <v>1</v>
      </c>
      <c r="CU64" s="48">
        <v>1</v>
      </c>
      <c r="CV64" s="48">
        <v>1</v>
      </c>
      <c r="CW64" s="48">
        <v>1</v>
      </c>
      <c r="CX64" s="48">
        <v>1</v>
      </c>
      <c r="CY64" s="48">
        <v>1</v>
      </c>
      <c r="CZ64" s="48">
        <v>1</v>
      </c>
      <c r="DA64" s="48">
        <v>1</v>
      </c>
      <c r="DB64" s="48">
        <v>1</v>
      </c>
      <c r="DC64" s="48">
        <v>1</v>
      </c>
      <c r="DD64" s="48">
        <v>1</v>
      </c>
      <c r="DE64" s="48">
        <v>1</v>
      </c>
      <c r="DF64" s="48">
        <v>1</v>
      </c>
      <c r="DG64" s="311">
        <v>1</v>
      </c>
    </row>
    <row r="65" spans="9:111" ht="15" hidden="1" thickBot="1">
      <c r="I65" s="180" t="s">
        <v>211</v>
      </c>
      <c r="J65" s="8" t="s">
        <v>319</v>
      </c>
      <c r="K65" s="180" t="s">
        <v>333</v>
      </c>
      <c r="L65" s="48">
        <v>0</v>
      </c>
      <c r="M65" s="48">
        <v>0</v>
      </c>
      <c r="N65" s="48">
        <v>0</v>
      </c>
      <c r="O65" s="48">
        <v>0.81999999999999984</v>
      </c>
      <c r="P65" s="48">
        <v>1</v>
      </c>
      <c r="Q65" s="48">
        <v>1</v>
      </c>
      <c r="R65" s="48">
        <v>1</v>
      </c>
      <c r="S65" s="48">
        <v>1</v>
      </c>
      <c r="T65" s="48">
        <v>1</v>
      </c>
      <c r="U65" s="48">
        <v>1</v>
      </c>
      <c r="V65" s="48">
        <v>1</v>
      </c>
      <c r="W65" s="48">
        <v>1</v>
      </c>
      <c r="X65" s="48">
        <v>1</v>
      </c>
      <c r="Y65" s="48">
        <v>1</v>
      </c>
      <c r="Z65" s="48">
        <v>1</v>
      </c>
      <c r="AA65" s="48">
        <v>1</v>
      </c>
      <c r="AB65" s="48">
        <v>1</v>
      </c>
      <c r="AC65" s="48">
        <v>1</v>
      </c>
      <c r="AD65" s="48">
        <v>1</v>
      </c>
      <c r="AE65" s="48">
        <v>1</v>
      </c>
      <c r="AF65" s="48">
        <v>1</v>
      </c>
      <c r="AG65" s="48">
        <v>1</v>
      </c>
      <c r="AH65" s="48">
        <v>1</v>
      </c>
      <c r="AI65" s="48">
        <v>1</v>
      </c>
      <c r="AJ65" s="48">
        <v>1</v>
      </c>
      <c r="AK65" s="48">
        <v>1</v>
      </c>
      <c r="AL65" s="48">
        <v>1</v>
      </c>
      <c r="AM65" s="48">
        <v>1</v>
      </c>
      <c r="AN65" s="48">
        <v>1</v>
      </c>
      <c r="AO65" s="48">
        <v>1</v>
      </c>
      <c r="AP65" s="48">
        <v>1</v>
      </c>
      <c r="AQ65" s="48">
        <v>1</v>
      </c>
      <c r="AR65" s="48">
        <v>1</v>
      </c>
      <c r="AS65" s="48">
        <v>1</v>
      </c>
      <c r="AT65" s="48">
        <v>1</v>
      </c>
      <c r="AU65" s="48">
        <v>1</v>
      </c>
      <c r="AV65" s="48">
        <v>1</v>
      </c>
      <c r="AW65" s="48">
        <v>1</v>
      </c>
      <c r="AX65" s="48">
        <v>1</v>
      </c>
      <c r="AY65" s="48">
        <v>1</v>
      </c>
      <c r="AZ65" s="48">
        <v>1</v>
      </c>
      <c r="BA65" s="48">
        <v>1</v>
      </c>
      <c r="BB65" s="48">
        <v>1</v>
      </c>
      <c r="BC65" s="48">
        <v>1</v>
      </c>
      <c r="BD65" s="48">
        <v>1</v>
      </c>
      <c r="BE65" s="48">
        <v>1</v>
      </c>
      <c r="BF65" s="48">
        <v>1</v>
      </c>
      <c r="BG65" s="48">
        <v>1</v>
      </c>
      <c r="BH65" s="48">
        <v>1</v>
      </c>
      <c r="BI65" s="48">
        <v>1</v>
      </c>
      <c r="BJ65" s="48">
        <v>1</v>
      </c>
      <c r="BK65" s="48">
        <v>1</v>
      </c>
      <c r="BL65" s="48">
        <v>1</v>
      </c>
      <c r="BM65" s="48">
        <v>1</v>
      </c>
      <c r="BN65" s="48">
        <v>1</v>
      </c>
      <c r="BO65" s="48">
        <v>1</v>
      </c>
      <c r="BP65" s="48">
        <v>1</v>
      </c>
      <c r="BQ65" s="48">
        <v>1</v>
      </c>
      <c r="BR65" s="48">
        <v>1</v>
      </c>
      <c r="BS65" s="48">
        <v>1</v>
      </c>
      <c r="BT65" s="48">
        <v>1</v>
      </c>
      <c r="BU65" s="48">
        <v>1</v>
      </c>
      <c r="BV65" s="48">
        <v>1</v>
      </c>
      <c r="BW65" s="48">
        <v>1</v>
      </c>
      <c r="BX65" s="48">
        <v>1</v>
      </c>
      <c r="BY65" s="48">
        <v>1</v>
      </c>
      <c r="BZ65" s="48">
        <v>1</v>
      </c>
      <c r="CA65" s="48">
        <v>1</v>
      </c>
      <c r="CB65" s="48">
        <v>1</v>
      </c>
      <c r="CC65" s="48">
        <v>1</v>
      </c>
      <c r="CD65" s="48">
        <v>1</v>
      </c>
      <c r="CE65" s="48">
        <v>1</v>
      </c>
      <c r="CF65" s="48">
        <v>1</v>
      </c>
      <c r="CG65" s="48">
        <v>1</v>
      </c>
      <c r="CH65" s="48">
        <v>1</v>
      </c>
      <c r="CI65" s="48">
        <v>1</v>
      </c>
      <c r="CJ65" s="48">
        <v>1</v>
      </c>
      <c r="CK65" s="48">
        <v>1</v>
      </c>
      <c r="CL65" s="48">
        <v>1</v>
      </c>
      <c r="CM65" s="48">
        <v>1</v>
      </c>
      <c r="CN65" s="48">
        <v>1</v>
      </c>
      <c r="CO65" s="48">
        <v>1</v>
      </c>
      <c r="CP65" s="48">
        <v>1</v>
      </c>
      <c r="CQ65" s="48">
        <v>1</v>
      </c>
      <c r="CR65" s="48">
        <v>1</v>
      </c>
      <c r="CS65" s="48">
        <v>1</v>
      </c>
      <c r="CT65" s="48">
        <v>1</v>
      </c>
      <c r="CU65" s="48">
        <v>1</v>
      </c>
      <c r="CV65" s="48">
        <v>1</v>
      </c>
      <c r="CW65" s="48">
        <v>1</v>
      </c>
      <c r="CX65" s="48">
        <v>1</v>
      </c>
      <c r="CY65" s="48">
        <v>1</v>
      </c>
      <c r="CZ65" s="48">
        <v>1</v>
      </c>
      <c r="DA65" s="48">
        <v>1</v>
      </c>
      <c r="DB65" s="48">
        <v>1</v>
      </c>
      <c r="DC65" s="48">
        <v>1</v>
      </c>
      <c r="DD65" s="48">
        <v>1</v>
      </c>
      <c r="DE65" s="48">
        <v>1</v>
      </c>
      <c r="DF65" s="48">
        <v>1</v>
      </c>
      <c r="DG65" s="311">
        <v>1</v>
      </c>
    </row>
    <row r="66" spans="9:111" ht="15" hidden="1" thickBot="1">
      <c r="I66" s="180"/>
      <c r="J66" s="8" t="s">
        <v>319</v>
      </c>
      <c r="K66" s="180"/>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311"/>
    </row>
    <row r="67" spans="9:111" ht="15" hidden="1" thickBot="1">
      <c r="I67" s="180"/>
      <c r="J67" s="8" t="s">
        <v>319</v>
      </c>
      <c r="K67" s="180"/>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311"/>
    </row>
    <row r="68" spans="9:111" ht="15" hidden="1" thickBot="1">
      <c r="I68" s="180"/>
      <c r="J68" s="8" t="s">
        <v>319</v>
      </c>
      <c r="K68" s="180"/>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311"/>
    </row>
    <row r="69" spans="9:111" ht="15" hidden="1" thickBot="1">
      <c r="I69" s="180"/>
      <c r="J69" s="8" t="s">
        <v>319</v>
      </c>
      <c r="K69" s="180"/>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311"/>
    </row>
    <row r="70" spans="9:111" ht="15" hidden="1" thickBot="1">
      <c r="I70" s="180"/>
      <c r="J70" s="8" t="s">
        <v>319</v>
      </c>
      <c r="K70" s="180"/>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311"/>
    </row>
    <row r="71" spans="9:111" ht="15" hidden="1" thickBot="1">
      <c r="I71" s="180"/>
      <c r="J71" s="8" t="s">
        <v>319</v>
      </c>
      <c r="K71" s="180"/>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311"/>
    </row>
    <row r="72" spans="9:111" ht="15" hidden="1" thickBot="1">
      <c r="I72" s="180"/>
      <c r="J72" s="8" t="s">
        <v>319</v>
      </c>
      <c r="K72" s="180"/>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311"/>
    </row>
    <row r="73" spans="9:111" ht="15" hidden="1" thickBot="1">
      <c r="I73" s="180"/>
      <c r="J73" s="8" t="s">
        <v>319</v>
      </c>
      <c r="K73" s="180"/>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311"/>
    </row>
    <row r="74" spans="9:111" ht="15" hidden="1" thickBot="1">
      <c r="I74" s="180"/>
      <c r="J74" s="8" t="s">
        <v>319</v>
      </c>
      <c r="K74" s="180"/>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311"/>
    </row>
    <row r="75" spans="9:111" ht="15" hidden="1" thickBot="1">
      <c r="I75" s="180"/>
      <c r="J75" s="8" t="s">
        <v>319</v>
      </c>
      <c r="K75" s="180"/>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311"/>
    </row>
    <row r="76" spans="9:111" ht="15" hidden="1" thickBot="1">
      <c r="I76" s="180"/>
      <c r="J76" s="8" t="s">
        <v>319</v>
      </c>
      <c r="K76" s="180"/>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311"/>
    </row>
    <row r="77" spans="9:111" ht="15" hidden="1" thickBot="1">
      <c r="I77" s="180"/>
      <c r="J77" s="8" t="s">
        <v>319</v>
      </c>
      <c r="K77" s="180"/>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311"/>
    </row>
    <row r="78" spans="9:111" ht="15" hidden="1" thickBot="1">
      <c r="I78" s="180"/>
      <c r="J78" s="8" t="s">
        <v>319</v>
      </c>
      <c r="K78" s="180"/>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311"/>
    </row>
    <row r="79" spans="9:111" ht="15" hidden="1" thickBot="1">
      <c r="I79" s="180"/>
      <c r="J79" s="8" t="s">
        <v>319</v>
      </c>
      <c r="K79" s="180"/>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311"/>
    </row>
    <row r="80" spans="9:111" ht="15" hidden="1" thickBot="1">
      <c r="I80" s="180"/>
      <c r="J80" s="8" t="s">
        <v>319</v>
      </c>
      <c r="K80" s="180"/>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311"/>
    </row>
    <row r="81" spans="9:111" ht="15" hidden="1" thickBot="1">
      <c r="I81" s="180"/>
      <c r="J81" s="8" t="s">
        <v>319</v>
      </c>
      <c r="K81" s="180"/>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311"/>
    </row>
    <row r="82" spans="9:111" ht="15" hidden="1" thickBot="1">
      <c r="I82" s="180"/>
      <c r="J82" s="8" t="s">
        <v>319</v>
      </c>
      <c r="K82" s="180"/>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311"/>
    </row>
    <row r="83" spans="9:111" ht="15" hidden="1" thickBot="1">
      <c r="I83" s="180"/>
      <c r="J83" s="8" t="s">
        <v>319</v>
      </c>
      <c r="K83" s="180"/>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311"/>
    </row>
    <row r="84" spans="9:111" ht="15" hidden="1" thickBot="1">
      <c r="I84" s="180"/>
      <c r="J84" s="8" t="s">
        <v>319</v>
      </c>
      <c r="K84" s="180"/>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311"/>
    </row>
    <row r="85" spans="9:111" ht="15" hidden="1" thickBot="1">
      <c r="I85" s="180"/>
      <c r="J85" s="8" t="s">
        <v>319</v>
      </c>
      <c r="K85" s="180"/>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311"/>
    </row>
    <row r="86" spans="9:111" ht="15" hidden="1" thickBot="1">
      <c r="I86" s="180"/>
      <c r="J86" s="8" t="s">
        <v>319</v>
      </c>
      <c r="K86" s="180"/>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311"/>
    </row>
    <row r="87" spans="9:111" ht="15" hidden="1" thickBot="1">
      <c r="I87" s="180"/>
      <c r="J87" s="8" t="s">
        <v>319</v>
      </c>
      <c r="K87" s="180"/>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311"/>
    </row>
    <row r="88" spans="9:111" ht="15" hidden="1" thickBot="1">
      <c r="I88" s="180"/>
      <c r="J88" s="8" t="s">
        <v>319</v>
      </c>
      <c r="K88" s="180"/>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311"/>
    </row>
    <row r="89" spans="9:111" ht="15" hidden="1" thickBot="1">
      <c r="I89" s="180"/>
      <c r="J89" s="8" t="s">
        <v>319</v>
      </c>
      <c r="K89" s="180"/>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311"/>
    </row>
    <row r="90" spans="9:111" ht="15" hidden="1" thickBot="1">
      <c r="I90" s="180"/>
      <c r="J90" s="8" t="s">
        <v>319</v>
      </c>
      <c r="K90" s="180"/>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311"/>
    </row>
    <row r="91" spans="9:111" ht="15" hidden="1" thickBot="1">
      <c r="I91" s="180"/>
      <c r="J91" s="8" t="s">
        <v>319</v>
      </c>
      <c r="K91" s="180"/>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311"/>
    </row>
    <row r="92" spans="9:111" ht="15" hidden="1" thickBot="1">
      <c r="I92" s="180"/>
      <c r="J92" s="8" t="s">
        <v>319</v>
      </c>
      <c r="K92" s="180"/>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311"/>
    </row>
    <row r="93" spans="9:111" ht="15" hidden="1" thickBot="1">
      <c r="I93" s="180"/>
      <c r="J93" s="8" t="s">
        <v>319</v>
      </c>
      <c r="K93" s="180"/>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311"/>
    </row>
    <row r="94" spans="9:111" ht="15" hidden="1" thickBot="1">
      <c r="I94" s="180"/>
      <c r="J94" s="8" t="s">
        <v>319</v>
      </c>
      <c r="K94" s="180"/>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311"/>
    </row>
    <row r="95" spans="9:111" ht="15" hidden="1" thickBot="1">
      <c r="I95" s="180"/>
      <c r="J95" s="8" t="s">
        <v>319</v>
      </c>
      <c r="K95" s="180"/>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311"/>
    </row>
    <row r="96" spans="9:111" ht="15" hidden="1" thickBot="1">
      <c r="I96" s="180"/>
      <c r="J96" s="8" t="s">
        <v>319</v>
      </c>
      <c r="K96" s="180"/>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311"/>
    </row>
    <row r="97" spans="9:111" ht="15" hidden="1" thickBot="1">
      <c r="I97" s="180"/>
      <c r="J97" s="8" t="s">
        <v>319</v>
      </c>
      <c r="K97" s="180"/>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311"/>
    </row>
    <row r="98" spans="9:111" ht="15" hidden="1" thickBot="1">
      <c r="I98" s="180"/>
      <c r="J98" s="8" t="s">
        <v>319</v>
      </c>
      <c r="K98" s="180"/>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311"/>
    </row>
    <row r="99" spans="9:111" ht="15" hidden="1" thickBot="1">
      <c r="I99" s="180"/>
      <c r="J99" s="8" t="s">
        <v>319</v>
      </c>
      <c r="K99" s="180"/>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311"/>
    </row>
    <row r="100" spans="9:111" ht="15" hidden="1" thickBot="1">
      <c r="I100" s="180"/>
      <c r="J100" s="8" t="s">
        <v>319</v>
      </c>
      <c r="K100" s="180"/>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311"/>
    </row>
    <row r="101" spans="9:111" ht="15" hidden="1" thickBot="1">
      <c r="I101" s="180"/>
      <c r="J101" s="8" t="s">
        <v>319</v>
      </c>
      <c r="K101" s="180"/>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311"/>
    </row>
    <row r="102" spans="9:111" ht="15" hidden="1" thickBot="1">
      <c r="I102" s="180"/>
      <c r="J102" s="8" t="s">
        <v>319</v>
      </c>
      <c r="K102" s="180"/>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311"/>
    </row>
    <row r="103" spans="9:111" ht="15" hidden="1" thickBot="1">
      <c r="I103" s="180"/>
      <c r="J103" s="8" t="s">
        <v>319</v>
      </c>
      <c r="K103" s="180"/>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311"/>
    </row>
    <row r="104" spans="9:111" ht="15" hidden="1" thickBot="1">
      <c r="I104" s="180"/>
      <c r="J104" s="8" t="s">
        <v>319</v>
      </c>
      <c r="K104" s="180"/>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311"/>
    </row>
    <row r="105" spans="9:111" ht="15" hidden="1" thickBot="1">
      <c r="I105" s="180"/>
      <c r="J105" s="8" t="s">
        <v>319</v>
      </c>
      <c r="K105" s="180"/>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311"/>
    </row>
    <row r="106" spans="9:111" ht="15" hidden="1" thickBot="1">
      <c r="I106" s="180"/>
      <c r="J106" s="8" t="s">
        <v>319</v>
      </c>
      <c r="K106" s="180"/>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311"/>
    </row>
    <row r="107" spans="9:111" ht="15" hidden="1" thickBot="1">
      <c r="I107" s="180"/>
      <c r="J107" s="8" t="s">
        <v>319</v>
      </c>
      <c r="K107" s="180"/>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311"/>
    </row>
    <row r="108" spans="9:111" ht="15" hidden="1" thickBot="1">
      <c r="I108" s="180"/>
      <c r="J108" s="8" t="s">
        <v>319</v>
      </c>
      <c r="K108" s="180"/>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311"/>
    </row>
    <row r="109" spans="9:111" ht="15" hidden="1" thickBot="1">
      <c r="I109" s="180"/>
      <c r="J109" s="8" t="s">
        <v>319</v>
      </c>
      <c r="K109" s="180"/>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311"/>
    </row>
    <row r="110" spans="9:111" ht="15" hidden="1" thickBot="1">
      <c r="I110" s="180"/>
      <c r="J110" s="8" t="s">
        <v>319</v>
      </c>
      <c r="K110" s="180"/>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311"/>
    </row>
    <row r="111" spans="9:111" ht="15" hidden="1" thickBot="1">
      <c r="I111" s="180"/>
      <c r="J111" s="8" t="s">
        <v>319</v>
      </c>
      <c r="K111" s="180"/>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311"/>
    </row>
    <row r="112" spans="9:111" ht="15" hidden="1" thickBot="1">
      <c r="I112" s="180"/>
      <c r="J112" s="8" t="s">
        <v>319</v>
      </c>
      <c r="K112" s="180"/>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311"/>
    </row>
    <row r="113" spans="9:111" ht="15" hidden="1" thickBot="1">
      <c r="I113" s="180"/>
      <c r="J113" s="8" t="s">
        <v>319</v>
      </c>
      <c r="K113" s="180"/>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311"/>
    </row>
    <row r="114" spans="9:111" ht="15" hidden="1" thickBot="1">
      <c r="I114" s="180"/>
      <c r="J114" s="8" t="s">
        <v>319</v>
      </c>
      <c r="K114" s="180"/>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311"/>
    </row>
    <row r="115" spans="9:111" ht="15" hidden="1" thickBot="1">
      <c r="I115" s="180"/>
      <c r="J115" s="8" t="s">
        <v>319</v>
      </c>
      <c r="K115" s="180"/>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311"/>
    </row>
    <row r="116" spans="9:111" ht="15" hidden="1" thickBot="1">
      <c r="I116" s="180"/>
      <c r="J116" s="8" t="s">
        <v>319</v>
      </c>
      <c r="K116" s="180"/>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311"/>
    </row>
    <row r="117" spans="9:111" ht="15" hidden="1" thickBot="1">
      <c r="I117" s="180"/>
      <c r="J117" s="8" t="s">
        <v>319</v>
      </c>
      <c r="K117" s="180"/>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311"/>
    </row>
    <row r="118" spans="9:111" ht="15" hidden="1" thickBot="1">
      <c r="I118" s="180"/>
      <c r="J118" s="8" t="s">
        <v>319</v>
      </c>
      <c r="K118" s="180"/>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311"/>
    </row>
    <row r="119" spans="9:111" ht="15" hidden="1" thickBot="1">
      <c r="I119" s="180"/>
      <c r="J119" s="8" t="s">
        <v>319</v>
      </c>
      <c r="K119" s="180"/>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311"/>
    </row>
    <row r="120" spans="9:111" ht="15" hidden="1" thickBot="1">
      <c r="I120" s="180"/>
      <c r="J120" s="8" t="s">
        <v>319</v>
      </c>
      <c r="K120" s="180"/>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311"/>
    </row>
    <row r="121" spans="9:111" ht="15" hidden="1" thickBot="1">
      <c r="I121" s="180"/>
      <c r="J121" s="8" t="s">
        <v>319</v>
      </c>
      <c r="K121" s="180"/>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311"/>
    </row>
    <row r="122" spans="9:111" ht="15" hidden="1" thickBot="1">
      <c r="I122" s="180"/>
      <c r="J122" s="8" t="s">
        <v>319</v>
      </c>
      <c r="K122" s="180"/>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311"/>
    </row>
    <row r="123" spans="9:111" ht="15" hidden="1" thickBot="1">
      <c r="I123" s="180"/>
      <c r="J123" s="8" t="s">
        <v>319</v>
      </c>
      <c r="K123" s="180"/>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311"/>
    </row>
    <row r="124" spans="9:111" ht="15" hidden="1" thickBot="1">
      <c r="I124" s="180"/>
      <c r="J124" s="8" t="s">
        <v>319</v>
      </c>
      <c r="K124" s="180"/>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311"/>
    </row>
    <row r="125" spans="9:111" ht="15" hidden="1" thickBot="1">
      <c r="I125" s="180"/>
      <c r="J125" s="8" t="s">
        <v>319</v>
      </c>
      <c r="K125" s="180"/>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311"/>
    </row>
    <row r="126" spans="9:111" ht="15" hidden="1" thickBot="1">
      <c r="I126" s="180"/>
      <c r="J126" s="8" t="s">
        <v>319</v>
      </c>
      <c r="K126" s="180"/>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311"/>
    </row>
    <row r="127" spans="9:111" ht="15" hidden="1" thickBot="1">
      <c r="I127" s="180"/>
      <c r="J127" s="8" t="s">
        <v>319</v>
      </c>
      <c r="K127" s="180"/>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311"/>
    </row>
    <row r="128" spans="9:111" ht="15" hidden="1" thickBot="1">
      <c r="I128" s="180"/>
      <c r="J128" s="8" t="s">
        <v>319</v>
      </c>
      <c r="K128" s="180"/>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311"/>
    </row>
    <row r="129" spans="9:111" ht="15" hidden="1" thickBot="1">
      <c r="I129" s="180"/>
      <c r="J129" s="8" t="s">
        <v>319</v>
      </c>
      <c r="K129" s="180"/>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311"/>
    </row>
    <row r="130" spans="9:111" ht="15" hidden="1" thickBot="1">
      <c r="I130" s="180"/>
      <c r="J130" s="8" t="s">
        <v>319</v>
      </c>
      <c r="K130" s="180"/>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311"/>
    </row>
    <row r="131" spans="9:111" ht="15" hidden="1" thickBot="1">
      <c r="I131" s="180"/>
      <c r="J131" s="8" t="s">
        <v>319</v>
      </c>
      <c r="K131" s="180"/>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311"/>
    </row>
    <row r="132" spans="9:111" ht="15" hidden="1" thickBot="1">
      <c r="I132" s="180"/>
      <c r="J132" s="8" t="s">
        <v>319</v>
      </c>
      <c r="K132" s="180"/>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311"/>
    </row>
    <row r="133" spans="9:111" ht="15" hidden="1" thickBot="1">
      <c r="I133" s="180"/>
      <c r="J133" s="8" t="s">
        <v>319</v>
      </c>
      <c r="K133" s="180"/>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311"/>
    </row>
    <row r="134" spans="9:111" ht="15" hidden="1" thickBot="1">
      <c r="I134" s="180"/>
      <c r="J134" s="8" t="s">
        <v>319</v>
      </c>
      <c r="K134" s="180"/>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311"/>
    </row>
    <row r="135" spans="9:111" ht="15" hidden="1" thickBot="1">
      <c r="I135" s="180"/>
      <c r="J135" s="8" t="s">
        <v>319</v>
      </c>
      <c r="K135" s="180"/>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311"/>
    </row>
    <row r="136" spans="9:111" ht="15" hidden="1" thickBot="1">
      <c r="I136" s="180"/>
      <c r="J136" s="8" t="s">
        <v>319</v>
      </c>
      <c r="K136" s="180"/>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311"/>
    </row>
    <row r="137" spans="9:111" ht="15" hidden="1" thickBot="1">
      <c r="I137" s="180"/>
      <c r="J137" s="8" t="s">
        <v>319</v>
      </c>
      <c r="K137" s="180"/>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311"/>
    </row>
    <row r="138" spans="9:111" ht="15" hidden="1" thickBot="1">
      <c r="I138" s="180"/>
      <c r="J138" s="8" t="s">
        <v>319</v>
      </c>
      <c r="K138" s="180"/>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311"/>
    </row>
    <row r="139" spans="9:111" ht="15" hidden="1" thickBot="1">
      <c r="I139" s="180"/>
      <c r="J139" s="8" t="s">
        <v>319</v>
      </c>
      <c r="K139" s="180"/>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311"/>
    </row>
    <row r="140" spans="9:111" ht="15" hidden="1" thickBot="1">
      <c r="I140" s="180"/>
      <c r="J140" s="8" t="s">
        <v>319</v>
      </c>
      <c r="K140" s="180"/>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311"/>
    </row>
    <row r="141" spans="9:111" ht="15" hidden="1" thickBot="1">
      <c r="I141" s="180"/>
      <c r="J141" s="8" t="s">
        <v>319</v>
      </c>
      <c r="K141" s="180"/>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311"/>
    </row>
    <row r="142" spans="9:111" ht="15" hidden="1" thickBot="1">
      <c r="I142" s="180"/>
      <c r="J142" s="8" t="s">
        <v>319</v>
      </c>
      <c r="K142" s="180"/>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311"/>
    </row>
    <row r="143" spans="9:111" ht="15" hidden="1" thickBot="1">
      <c r="I143" s="180"/>
      <c r="J143" s="8" t="s">
        <v>319</v>
      </c>
      <c r="K143" s="180"/>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311"/>
    </row>
    <row r="144" spans="9:111" ht="15" hidden="1" thickBot="1">
      <c r="I144" s="180"/>
      <c r="J144" s="8" t="s">
        <v>319</v>
      </c>
      <c r="K144" s="180"/>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311"/>
    </row>
    <row r="145" spans="9:111" ht="15" hidden="1" thickBot="1">
      <c r="I145" s="180"/>
      <c r="J145" s="8" t="s">
        <v>319</v>
      </c>
      <c r="K145" s="180"/>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311"/>
    </row>
    <row r="146" spans="9:111" ht="15" hidden="1" thickBot="1">
      <c r="I146" s="180"/>
      <c r="J146" s="8" t="s">
        <v>319</v>
      </c>
      <c r="K146" s="180"/>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311"/>
    </row>
    <row r="147" spans="9:111" ht="15" hidden="1" thickBot="1">
      <c r="I147" s="180"/>
      <c r="J147" s="8" t="s">
        <v>319</v>
      </c>
      <c r="K147" s="180"/>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311"/>
    </row>
    <row r="148" spans="9:111" ht="15" hidden="1" thickBot="1">
      <c r="I148" s="180"/>
      <c r="J148" s="8" t="s">
        <v>319</v>
      </c>
      <c r="K148" s="180"/>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311"/>
    </row>
    <row r="149" spans="9:111" ht="15" hidden="1" thickBot="1">
      <c r="I149" s="180"/>
      <c r="J149" s="8" t="s">
        <v>319</v>
      </c>
      <c r="K149" s="180"/>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311"/>
    </row>
    <row r="150" spans="9:111" ht="15" hidden="1" thickBot="1">
      <c r="I150" s="180"/>
      <c r="J150" s="8" t="s">
        <v>319</v>
      </c>
      <c r="K150" s="180"/>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311"/>
    </row>
    <row r="151" spans="9:111" ht="15" hidden="1" thickBot="1">
      <c r="I151" s="180"/>
      <c r="J151" s="8" t="s">
        <v>319</v>
      </c>
      <c r="K151" s="180"/>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311"/>
    </row>
    <row r="152" spans="9:111" ht="15" hidden="1" thickBot="1">
      <c r="I152" s="180"/>
      <c r="J152" s="8" t="s">
        <v>319</v>
      </c>
      <c r="K152" s="180"/>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311"/>
    </row>
    <row r="153" spans="9:111" ht="15" hidden="1" thickBot="1">
      <c r="I153" s="180"/>
      <c r="J153" s="8" t="s">
        <v>319</v>
      </c>
      <c r="K153" s="180"/>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311"/>
    </row>
    <row r="154" spans="9:111" ht="15" hidden="1" thickBot="1">
      <c r="I154" s="180"/>
      <c r="J154" s="8" t="s">
        <v>319</v>
      </c>
      <c r="K154" s="180"/>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311"/>
    </row>
    <row r="155" spans="9:111" ht="15" hidden="1" thickBot="1">
      <c r="I155" s="180"/>
      <c r="J155" s="8" t="s">
        <v>319</v>
      </c>
      <c r="K155" s="180"/>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311"/>
    </row>
    <row r="156" spans="9:111" ht="15" hidden="1" thickBot="1">
      <c r="I156" s="180"/>
      <c r="J156" s="8" t="s">
        <v>319</v>
      </c>
      <c r="K156" s="180"/>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311"/>
    </row>
    <row r="157" spans="9:111" ht="15" hidden="1" thickBot="1">
      <c r="I157" s="180"/>
      <c r="J157" s="8" t="s">
        <v>319</v>
      </c>
      <c r="K157" s="180"/>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311"/>
    </row>
    <row r="158" spans="9:111" ht="15" hidden="1" thickBot="1">
      <c r="I158" s="180"/>
      <c r="J158" s="8" t="s">
        <v>319</v>
      </c>
      <c r="K158" s="180"/>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311"/>
    </row>
    <row r="159" spans="9:111" ht="15" hidden="1" thickBot="1">
      <c r="I159" s="180"/>
      <c r="J159" s="8" t="s">
        <v>319</v>
      </c>
      <c r="K159" s="180"/>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311"/>
    </row>
    <row r="160" spans="9:111" ht="15" hidden="1" thickBot="1">
      <c r="I160" s="180"/>
      <c r="J160" s="8" t="s">
        <v>319</v>
      </c>
      <c r="K160" s="180"/>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311"/>
    </row>
    <row r="161" spans="9:111" ht="15" hidden="1" thickBot="1">
      <c r="I161" s="180"/>
      <c r="J161" s="8" t="s">
        <v>319</v>
      </c>
      <c r="K161" s="180"/>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311"/>
    </row>
    <row r="162" spans="9:111" ht="15" hidden="1" thickBot="1">
      <c r="I162" s="180"/>
      <c r="J162" s="8" t="s">
        <v>319</v>
      </c>
      <c r="K162" s="180"/>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311"/>
    </row>
    <row r="163" spans="9:111" ht="15" hidden="1" thickBot="1">
      <c r="I163" s="180"/>
      <c r="J163" s="8" t="s">
        <v>319</v>
      </c>
      <c r="K163" s="180"/>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311"/>
    </row>
    <row r="164" spans="9:111" ht="15" hidden="1" thickBot="1">
      <c r="I164" s="180"/>
      <c r="J164" s="8" t="s">
        <v>319</v>
      </c>
      <c r="K164" s="180"/>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311"/>
    </row>
    <row r="165" spans="9:111" ht="15" hidden="1" thickBot="1">
      <c r="I165" s="180"/>
      <c r="J165" s="8" t="s">
        <v>319</v>
      </c>
      <c r="K165" s="180"/>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311"/>
    </row>
    <row r="166" spans="9:111" ht="15" hidden="1" thickBot="1">
      <c r="I166" s="180"/>
      <c r="J166" s="8" t="s">
        <v>319</v>
      </c>
      <c r="K166" s="180"/>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311"/>
    </row>
    <row r="167" spans="9:111" ht="15" hidden="1" thickBot="1">
      <c r="I167" s="180"/>
      <c r="J167" s="8" t="s">
        <v>319</v>
      </c>
      <c r="K167" s="180"/>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311"/>
    </row>
    <row r="168" spans="9:111" ht="15" hidden="1" thickBot="1">
      <c r="I168" s="180"/>
      <c r="J168" s="8" t="s">
        <v>319</v>
      </c>
      <c r="K168" s="180"/>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311"/>
    </row>
    <row r="169" spans="9:111" ht="15" hidden="1" thickBot="1">
      <c r="I169" s="180"/>
      <c r="J169" s="8" t="s">
        <v>319</v>
      </c>
      <c r="K169" s="180"/>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311"/>
    </row>
    <row r="170" spans="9:111" ht="15" hidden="1" thickBot="1">
      <c r="I170" s="180"/>
      <c r="J170" s="8" t="s">
        <v>319</v>
      </c>
      <c r="K170" s="180"/>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311"/>
    </row>
    <row r="171" spans="9:111" ht="15" hidden="1" thickBot="1">
      <c r="I171" s="180"/>
      <c r="J171" s="8" t="s">
        <v>319</v>
      </c>
      <c r="K171" s="180"/>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311"/>
    </row>
    <row r="172" spans="9:111" ht="15" hidden="1" thickBot="1">
      <c r="I172" s="180"/>
      <c r="J172" s="8" t="s">
        <v>319</v>
      </c>
      <c r="K172" s="180"/>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311"/>
    </row>
    <row r="173" spans="9:111" ht="15" hidden="1" thickBot="1">
      <c r="I173" s="180"/>
      <c r="J173" s="8" t="s">
        <v>319</v>
      </c>
      <c r="K173" s="180"/>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311"/>
    </row>
    <row r="174" spans="9:111" ht="15" hidden="1" thickBot="1">
      <c r="I174" s="180"/>
      <c r="J174" s="8" t="s">
        <v>319</v>
      </c>
      <c r="K174" s="180"/>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311"/>
    </row>
    <row r="175" spans="9:111" ht="15" hidden="1" thickBot="1">
      <c r="I175" s="180"/>
      <c r="J175" s="8" t="s">
        <v>319</v>
      </c>
      <c r="K175" s="180"/>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311"/>
    </row>
    <row r="176" spans="9:111" ht="15" hidden="1" thickBot="1">
      <c r="I176" s="180"/>
      <c r="J176" s="8" t="s">
        <v>319</v>
      </c>
      <c r="K176" s="180"/>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311"/>
    </row>
    <row r="177" spans="9:111" ht="15" hidden="1" thickBot="1">
      <c r="I177" s="180"/>
      <c r="J177" s="8" t="s">
        <v>319</v>
      </c>
      <c r="K177" s="180"/>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311"/>
    </row>
    <row r="178" spans="9:111" ht="15" hidden="1" thickBot="1">
      <c r="I178" s="180"/>
      <c r="J178" s="8" t="s">
        <v>319</v>
      </c>
      <c r="K178" s="180"/>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311"/>
    </row>
    <row r="179" spans="9:111" ht="15" hidden="1" thickBot="1">
      <c r="I179" s="180"/>
      <c r="J179" s="8" t="s">
        <v>319</v>
      </c>
      <c r="K179" s="180"/>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311"/>
    </row>
    <row r="180" spans="9:111" ht="15" hidden="1" thickBot="1">
      <c r="I180" s="180"/>
      <c r="J180" s="8" t="s">
        <v>319</v>
      </c>
      <c r="K180" s="180"/>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311"/>
    </row>
    <row r="181" spans="9:111" ht="15" hidden="1" thickBot="1">
      <c r="I181" s="180"/>
      <c r="J181" s="8" t="s">
        <v>319</v>
      </c>
      <c r="K181" s="180"/>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311"/>
    </row>
    <row r="182" spans="9:111" ht="15" hidden="1" thickBot="1">
      <c r="I182" s="180"/>
      <c r="J182" s="8" t="s">
        <v>319</v>
      </c>
      <c r="K182" s="180"/>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311"/>
    </row>
    <row r="183" spans="9:111" ht="15" hidden="1" thickBot="1">
      <c r="I183" s="180"/>
      <c r="J183" s="8" t="s">
        <v>319</v>
      </c>
      <c r="K183" s="180"/>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311"/>
    </row>
    <row r="184" spans="9:111" ht="15" hidden="1" thickBot="1">
      <c r="I184" s="180"/>
      <c r="J184" s="8" t="s">
        <v>319</v>
      </c>
      <c r="K184" s="180"/>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311"/>
    </row>
    <row r="185" spans="9:111" ht="15" hidden="1" thickBot="1">
      <c r="I185" s="180"/>
      <c r="J185" s="8" t="s">
        <v>319</v>
      </c>
      <c r="K185" s="180"/>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311"/>
    </row>
    <row r="186" spans="9:111" ht="15" hidden="1" thickBot="1">
      <c r="I186" s="180"/>
      <c r="J186" s="8" t="s">
        <v>319</v>
      </c>
      <c r="K186" s="180"/>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311"/>
    </row>
    <row r="187" spans="9:111" ht="15" hidden="1" thickBot="1">
      <c r="I187" s="180"/>
      <c r="J187" s="8" t="s">
        <v>319</v>
      </c>
      <c r="K187" s="180"/>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311"/>
    </row>
    <row r="188" spans="9:111" ht="15" hidden="1" thickBot="1">
      <c r="I188" s="180"/>
      <c r="J188" s="8" t="s">
        <v>319</v>
      </c>
      <c r="K188" s="180"/>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311"/>
    </row>
    <row r="189" spans="9:111" ht="15" hidden="1" thickBot="1">
      <c r="I189" s="180"/>
      <c r="J189" s="8" t="s">
        <v>319</v>
      </c>
      <c r="K189" s="180"/>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311"/>
    </row>
    <row r="190" spans="9:111" ht="15" hidden="1" thickBot="1">
      <c r="I190" s="180"/>
      <c r="J190" s="8" t="s">
        <v>319</v>
      </c>
      <c r="K190" s="180"/>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311"/>
    </row>
    <row r="191" spans="9:111" ht="15" hidden="1" thickBot="1">
      <c r="I191" s="180"/>
      <c r="J191" s="8" t="s">
        <v>319</v>
      </c>
      <c r="K191" s="180"/>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311"/>
    </row>
    <row r="192" spans="9:111" ht="15" hidden="1" thickBot="1">
      <c r="I192" s="180"/>
      <c r="J192" s="8" t="s">
        <v>319</v>
      </c>
      <c r="K192" s="180"/>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311"/>
    </row>
    <row r="193" spans="9:111" ht="15" hidden="1" thickBot="1">
      <c r="I193" s="180"/>
      <c r="J193" s="8" t="s">
        <v>319</v>
      </c>
      <c r="K193" s="180"/>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311"/>
    </row>
    <row r="194" spans="9:111" ht="15" hidden="1" thickBot="1">
      <c r="I194" s="180"/>
      <c r="J194" s="8" t="s">
        <v>319</v>
      </c>
      <c r="K194" s="180"/>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311"/>
    </row>
    <row r="195" spans="9:111" ht="15" hidden="1" thickBot="1">
      <c r="I195" s="180"/>
      <c r="J195" s="8" t="s">
        <v>319</v>
      </c>
      <c r="K195" s="180"/>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311"/>
    </row>
    <row r="196" spans="9:111" ht="15" hidden="1" thickBot="1">
      <c r="I196" s="180"/>
      <c r="J196" s="8" t="s">
        <v>319</v>
      </c>
      <c r="K196" s="180"/>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311"/>
    </row>
    <row r="197" spans="9:111" ht="15" hidden="1" thickBot="1">
      <c r="I197" s="180"/>
      <c r="J197" s="8" t="s">
        <v>319</v>
      </c>
      <c r="K197" s="180"/>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311"/>
    </row>
    <row r="198" spans="9:111" ht="15" hidden="1" thickBot="1">
      <c r="I198" s="180"/>
      <c r="J198" s="8" t="s">
        <v>319</v>
      </c>
      <c r="K198" s="180"/>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311"/>
    </row>
    <row r="199" spans="9:111" ht="15" hidden="1" thickBot="1">
      <c r="I199" s="180"/>
      <c r="J199" s="8" t="s">
        <v>319</v>
      </c>
      <c r="K199" s="180"/>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311"/>
    </row>
    <row r="200" spans="9:111" ht="15" hidden="1" thickBot="1">
      <c r="I200" s="180"/>
      <c r="J200" s="8" t="s">
        <v>319</v>
      </c>
      <c r="K200" s="180"/>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311"/>
    </row>
    <row r="201" spans="9:111" ht="15" hidden="1" thickBot="1">
      <c r="I201" s="180"/>
      <c r="J201" s="8" t="s">
        <v>319</v>
      </c>
      <c r="K201" s="180"/>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311"/>
    </row>
    <row r="202" spans="9:111" ht="15" hidden="1" thickBot="1">
      <c r="I202" s="180"/>
      <c r="J202" s="8" t="s">
        <v>319</v>
      </c>
      <c r="K202" s="180"/>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311"/>
    </row>
    <row r="203" spans="9:111" ht="15" hidden="1" thickBot="1">
      <c r="I203" s="180"/>
      <c r="J203" s="8" t="s">
        <v>319</v>
      </c>
      <c r="K203" s="180"/>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311"/>
    </row>
    <row r="204" spans="9:111" ht="15" hidden="1" thickBot="1">
      <c r="I204" s="180"/>
      <c r="J204" s="8" t="s">
        <v>319</v>
      </c>
      <c r="K204" s="180"/>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311"/>
    </row>
    <row r="205" spans="9:111" ht="15" hidden="1" thickBot="1">
      <c r="I205" s="180"/>
      <c r="J205" s="8" t="s">
        <v>319</v>
      </c>
      <c r="K205" s="180"/>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311"/>
    </row>
    <row r="206" spans="9:111" ht="15" hidden="1" thickBot="1">
      <c r="I206" s="180"/>
      <c r="J206" s="8" t="s">
        <v>319</v>
      </c>
      <c r="K206" s="180"/>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311"/>
    </row>
    <row r="207" spans="9:111" ht="15" hidden="1" thickBot="1">
      <c r="I207" s="180"/>
      <c r="J207" s="8" t="s">
        <v>319</v>
      </c>
      <c r="K207" s="180"/>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311"/>
    </row>
    <row r="208" spans="9:111" ht="15" hidden="1" thickBot="1">
      <c r="I208" s="180"/>
      <c r="J208" s="8" t="s">
        <v>319</v>
      </c>
      <c r="K208" s="180"/>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311"/>
    </row>
    <row r="209" spans="9:111" ht="15" hidden="1" thickBot="1">
      <c r="I209" s="180"/>
      <c r="J209" s="8" t="s">
        <v>319</v>
      </c>
      <c r="K209" s="180"/>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311"/>
    </row>
    <row r="210" spans="9:111" ht="15" hidden="1" thickBot="1">
      <c r="I210" s="180"/>
      <c r="J210" s="8" t="s">
        <v>319</v>
      </c>
      <c r="K210" s="180"/>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311"/>
    </row>
    <row r="211" spans="9:111" ht="15" hidden="1" thickBot="1">
      <c r="I211" s="180"/>
      <c r="J211" s="8" t="s">
        <v>319</v>
      </c>
      <c r="K211" s="180"/>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311"/>
    </row>
    <row r="212" spans="9:111" ht="15" hidden="1" thickBot="1">
      <c r="I212" s="180"/>
      <c r="J212" s="8" t="s">
        <v>319</v>
      </c>
      <c r="K212" s="180"/>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311"/>
    </row>
    <row r="213" spans="9:111" ht="15" hidden="1" thickBot="1">
      <c r="I213" s="180"/>
      <c r="J213" s="8" t="s">
        <v>319</v>
      </c>
      <c r="K213" s="180"/>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311"/>
    </row>
    <row r="214" spans="9:111" ht="15" hidden="1" thickBot="1">
      <c r="I214" s="180"/>
      <c r="J214" s="8" t="s">
        <v>319</v>
      </c>
      <c r="K214" s="180"/>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311"/>
    </row>
    <row r="215" spans="9:111" ht="15" hidden="1" thickBot="1">
      <c r="I215" s="180"/>
      <c r="J215" s="8" t="s">
        <v>319</v>
      </c>
      <c r="K215" s="180"/>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311"/>
    </row>
    <row r="216" spans="9:111" ht="15" hidden="1" thickBot="1">
      <c r="I216" s="180"/>
      <c r="J216" s="8" t="s">
        <v>319</v>
      </c>
      <c r="K216" s="180"/>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311"/>
    </row>
    <row r="217" spans="9:111" ht="15" hidden="1" thickBot="1">
      <c r="I217" s="180"/>
      <c r="J217" s="8" t="s">
        <v>319</v>
      </c>
      <c r="K217" s="180"/>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311"/>
    </row>
    <row r="218" spans="9:111" ht="15" hidden="1" thickBot="1">
      <c r="I218" s="180"/>
      <c r="J218" s="8" t="s">
        <v>319</v>
      </c>
      <c r="K218" s="180"/>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311"/>
    </row>
    <row r="219" spans="9:111" ht="15" hidden="1" thickBot="1">
      <c r="I219" s="180"/>
      <c r="J219" s="8" t="s">
        <v>319</v>
      </c>
      <c r="K219" s="180"/>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311"/>
    </row>
    <row r="220" spans="9:111" ht="15" hidden="1" thickBot="1">
      <c r="I220" s="180"/>
      <c r="J220" s="8" t="s">
        <v>319</v>
      </c>
      <c r="K220" s="180"/>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311"/>
    </row>
    <row r="221" spans="9:111" ht="15" hidden="1" thickBot="1">
      <c r="I221" s="180"/>
      <c r="J221" s="8" t="s">
        <v>319</v>
      </c>
      <c r="K221" s="180"/>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311"/>
    </row>
    <row r="222" spans="9:111" ht="15" hidden="1" thickBot="1">
      <c r="I222" s="180"/>
      <c r="J222" s="8" t="s">
        <v>319</v>
      </c>
      <c r="K222" s="180"/>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311"/>
    </row>
    <row r="223" spans="9:111" ht="15" hidden="1" thickBot="1">
      <c r="I223" s="180"/>
      <c r="J223" s="8" t="s">
        <v>319</v>
      </c>
      <c r="K223" s="180"/>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311"/>
    </row>
    <row r="224" spans="9:111" ht="15" hidden="1" thickBot="1">
      <c r="I224" s="180"/>
      <c r="J224" s="8" t="s">
        <v>319</v>
      </c>
      <c r="K224" s="180"/>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311"/>
    </row>
    <row r="225" spans="9:111" ht="15" hidden="1" thickBot="1">
      <c r="I225" s="180"/>
      <c r="J225" s="8" t="s">
        <v>319</v>
      </c>
      <c r="K225" s="180"/>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311"/>
    </row>
    <row r="226" spans="9:111" ht="15" hidden="1" thickBot="1">
      <c r="I226" s="180"/>
      <c r="J226" s="8" t="s">
        <v>319</v>
      </c>
      <c r="K226" s="180"/>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311"/>
    </row>
    <row r="227" spans="9:111" ht="15" hidden="1" thickBot="1">
      <c r="I227" s="180"/>
      <c r="J227" s="8" t="s">
        <v>319</v>
      </c>
      <c r="K227" s="180"/>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311"/>
    </row>
    <row r="228" spans="9:111" ht="15" hidden="1" thickBot="1">
      <c r="I228" s="180"/>
      <c r="J228" s="8" t="s">
        <v>319</v>
      </c>
      <c r="K228" s="180"/>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311"/>
    </row>
    <row r="229" spans="9:111" ht="15" hidden="1" thickBot="1">
      <c r="I229" s="180"/>
      <c r="J229" s="8" t="s">
        <v>319</v>
      </c>
      <c r="K229" s="180"/>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311"/>
    </row>
    <row r="230" spans="9:111" ht="15" hidden="1" thickBot="1">
      <c r="I230" s="180"/>
      <c r="J230" s="8" t="s">
        <v>319</v>
      </c>
      <c r="K230" s="180"/>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311"/>
    </row>
    <row r="231" spans="9:111" ht="15" hidden="1" thickBot="1">
      <c r="I231" s="180"/>
      <c r="J231" s="8" t="s">
        <v>319</v>
      </c>
      <c r="K231" s="180"/>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311"/>
    </row>
    <row r="232" spans="9:111" ht="15" hidden="1" thickBot="1">
      <c r="I232" s="180"/>
      <c r="J232" s="8" t="s">
        <v>319</v>
      </c>
      <c r="K232" s="180"/>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311"/>
    </row>
    <row r="233" spans="9:111" ht="15" hidden="1" thickBot="1">
      <c r="I233" s="180"/>
      <c r="J233" s="8" t="s">
        <v>319</v>
      </c>
      <c r="K233" s="180"/>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c r="CC233" s="48"/>
      <c r="CD233" s="48"/>
      <c r="CE233" s="48"/>
      <c r="CF233" s="48"/>
      <c r="CG233" s="48"/>
      <c r="CH233" s="48"/>
      <c r="CI233" s="48"/>
      <c r="CJ233" s="48"/>
      <c r="CK233" s="48"/>
      <c r="CL233" s="48"/>
      <c r="CM233" s="48"/>
      <c r="CN233" s="48"/>
      <c r="CO233" s="48"/>
      <c r="CP233" s="48"/>
      <c r="CQ233" s="48"/>
      <c r="CR233" s="48"/>
      <c r="CS233" s="48"/>
      <c r="CT233" s="48"/>
      <c r="CU233" s="48"/>
      <c r="CV233" s="48"/>
      <c r="CW233" s="48"/>
      <c r="CX233" s="48"/>
      <c r="CY233" s="48"/>
      <c r="CZ233" s="48"/>
      <c r="DA233" s="48"/>
      <c r="DB233" s="48"/>
      <c r="DC233" s="48"/>
      <c r="DD233" s="48"/>
      <c r="DE233" s="48"/>
      <c r="DF233" s="48"/>
      <c r="DG233" s="311"/>
    </row>
    <row r="234" spans="9:111" ht="15" hidden="1" thickBot="1">
      <c r="I234" s="180"/>
      <c r="J234" s="8" t="s">
        <v>319</v>
      </c>
      <c r="K234" s="180"/>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c r="CC234" s="48"/>
      <c r="CD234" s="48"/>
      <c r="CE234" s="48"/>
      <c r="CF234" s="48"/>
      <c r="CG234" s="48"/>
      <c r="CH234" s="48"/>
      <c r="CI234" s="48"/>
      <c r="CJ234" s="48"/>
      <c r="CK234" s="48"/>
      <c r="CL234" s="48"/>
      <c r="CM234" s="48"/>
      <c r="CN234" s="48"/>
      <c r="CO234" s="48"/>
      <c r="CP234" s="48"/>
      <c r="CQ234" s="48"/>
      <c r="CR234" s="48"/>
      <c r="CS234" s="48"/>
      <c r="CT234" s="48"/>
      <c r="CU234" s="48"/>
      <c r="CV234" s="48"/>
      <c r="CW234" s="48"/>
      <c r="CX234" s="48"/>
      <c r="CY234" s="48"/>
      <c r="CZ234" s="48"/>
      <c r="DA234" s="48"/>
      <c r="DB234" s="48"/>
      <c r="DC234" s="48"/>
      <c r="DD234" s="48"/>
      <c r="DE234" s="48"/>
      <c r="DF234" s="48"/>
      <c r="DG234" s="311"/>
    </row>
    <row r="235" spans="9:111" ht="15" hidden="1" thickBot="1">
      <c r="I235" s="180"/>
      <c r="J235" s="8" t="s">
        <v>319</v>
      </c>
      <c r="K235" s="180"/>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c r="CJ235" s="48"/>
      <c r="CK235" s="48"/>
      <c r="CL235" s="48"/>
      <c r="CM235" s="48"/>
      <c r="CN235" s="48"/>
      <c r="CO235" s="48"/>
      <c r="CP235" s="48"/>
      <c r="CQ235" s="48"/>
      <c r="CR235" s="48"/>
      <c r="CS235" s="48"/>
      <c r="CT235" s="48"/>
      <c r="CU235" s="48"/>
      <c r="CV235" s="48"/>
      <c r="CW235" s="48"/>
      <c r="CX235" s="48"/>
      <c r="CY235" s="48"/>
      <c r="CZ235" s="48"/>
      <c r="DA235" s="48"/>
      <c r="DB235" s="48"/>
      <c r="DC235" s="48"/>
      <c r="DD235" s="48"/>
      <c r="DE235" s="48"/>
      <c r="DF235" s="48"/>
      <c r="DG235" s="311"/>
    </row>
    <row r="236" spans="9:111" ht="15" hidden="1" thickBot="1">
      <c r="I236" s="180"/>
      <c r="J236" s="8" t="s">
        <v>319</v>
      </c>
      <c r="K236" s="180"/>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c r="CC236" s="48"/>
      <c r="CD236" s="48"/>
      <c r="CE236" s="48"/>
      <c r="CF236" s="48"/>
      <c r="CG236" s="48"/>
      <c r="CH236" s="48"/>
      <c r="CI236" s="48"/>
      <c r="CJ236" s="48"/>
      <c r="CK236" s="48"/>
      <c r="CL236" s="48"/>
      <c r="CM236" s="48"/>
      <c r="CN236" s="48"/>
      <c r="CO236" s="48"/>
      <c r="CP236" s="48"/>
      <c r="CQ236" s="48"/>
      <c r="CR236" s="48"/>
      <c r="CS236" s="48"/>
      <c r="CT236" s="48"/>
      <c r="CU236" s="48"/>
      <c r="CV236" s="48"/>
      <c r="CW236" s="48"/>
      <c r="CX236" s="48"/>
      <c r="CY236" s="48"/>
      <c r="CZ236" s="48"/>
      <c r="DA236" s="48"/>
      <c r="DB236" s="48"/>
      <c r="DC236" s="48"/>
      <c r="DD236" s="48"/>
      <c r="DE236" s="48"/>
      <c r="DF236" s="48"/>
      <c r="DG236" s="311"/>
    </row>
    <row r="237" spans="9:111" ht="15" hidden="1" thickBot="1">
      <c r="I237" s="180"/>
      <c r="J237" s="8" t="s">
        <v>319</v>
      </c>
      <c r="K237" s="180"/>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c r="CA237" s="48"/>
      <c r="CB237" s="48"/>
      <c r="CC237" s="48"/>
      <c r="CD237" s="48"/>
      <c r="CE237" s="48"/>
      <c r="CF237" s="48"/>
      <c r="CG237" s="48"/>
      <c r="CH237" s="48"/>
      <c r="CI237" s="48"/>
      <c r="CJ237" s="48"/>
      <c r="CK237" s="48"/>
      <c r="CL237" s="48"/>
      <c r="CM237" s="48"/>
      <c r="CN237" s="48"/>
      <c r="CO237" s="48"/>
      <c r="CP237" s="48"/>
      <c r="CQ237" s="48"/>
      <c r="CR237" s="48"/>
      <c r="CS237" s="48"/>
      <c r="CT237" s="48"/>
      <c r="CU237" s="48"/>
      <c r="CV237" s="48"/>
      <c r="CW237" s="48"/>
      <c r="CX237" s="48"/>
      <c r="CY237" s="48"/>
      <c r="CZ237" s="48"/>
      <c r="DA237" s="48"/>
      <c r="DB237" s="48"/>
      <c r="DC237" s="48"/>
      <c r="DD237" s="48"/>
      <c r="DE237" s="48"/>
      <c r="DF237" s="48"/>
      <c r="DG237" s="311"/>
    </row>
    <row r="238" spans="9:111" ht="15" hidden="1" thickBot="1">
      <c r="I238" s="180"/>
      <c r="J238" s="8" t="s">
        <v>319</v>
      </c>
      <c r="K238" s="180"/>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c r="CA238" s="48"/>
      <c r="CB238" s="48"/>
      <c r="CC238" s="48"/>
      <c r="CD238" s="48"/>
      <c r="CE238" s="48"/>
      <c r="CF238" s="48"/>
      <c r="CG238" s="48"/>
      <c r="CH238" s="48"/>
      <c r="CI238" s="48"/>
      <c r="CJ238" s="48"/>
      <c r="CK238" s="48"/>
      <c r="CL238" s="48"/>
      <c r="CM238" s="48"/>
      <c r="CN238" s="48"/>
      <c r="CO238" s="48"/>
      <c r="CP238" s="48"/>
      <c r="CQ238" s="48"/>
      <c r="CR238" s="48"/>
      <c r="CS238" s="48"/>
      <c r="CT238" s="48"/>
      <c r="CU238" s="48"/>
      <c r="CV238" s="48"/>
      <c r="CW238" s="48"/>
      <c r="CX238" s="48"/>
      <c r="CY238" s="48"/>
      <c r="CZ238" s="48"/>
      <c r="DA238" s="48"/>
      <c r="DB238" s="48"/>
      <c r="DC238" s="48"/>
      <c r="DD238" s="48"/>
      <c r="DE238" s="48"/>
      <c r="DF238" s="48"/>
      <c r="DG238" s="311"/>
    </row>
    <row r="239" spans="9:111" ht="15" hidden="1" thickBot="1">
      <c r="I239" s="180"/>
      <c r="J239" s="8" t="s">
        <v>319</v>
      </c>
      <c r="K239" s="180"/>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c r="CA239" s="48"/>
      <c r="CB239" s="48"/>
      <c r="CC239" s="48"/>
      <c r="CD239" s="48"/>
      <c r="CE239" s="48"/>
      <c r="CF239" s="48"/>
      <c r="CG239" s="48"/>
      <c r="CH239" s="48"/>
      <c r="CI239" s="48"/>
      <c r="CJ239" s="48"/>
      <c r="CK239" s="48"/>
      <c r="CL239" s="48"/>
      <c r="CM239" s="48"/>
      <c r="CN239" s="48"/>
      <c r="CO239" s="48"/>
      <c r="CP239" s="48"/>
      <c r="CQ239" s="48"/>
      <c r="CR239" s="48"/>
      <c r="CS239" s="48"/>
      <c r="CT239" s="48"/>
      <c r="CU239" s="48"/>
      <c r="CV239" s="48"/>
      <c r="CW239" s="48"/>
      <c r="CX239" s="48"/>
      <c r="CY239" s="48"/>
      <c r="CZ239" s="48"/>
      <c r="DA239" s="48"/>
      <c r="DB239" s="48"/>
      <c r="DC239" s="48"/>
      <c r="DD239" s="48"/>
      <c r="DE239" s="48"/>
      <c r="DF239" s="48"/>
      <c r="DG239" s="311"/>
    </row>
    <row r="240" spans="9:111" ht="15" hidden="1" thickBot="1">
      <c r="I240" s="180"/>
      <c r="J240" s="8" t="s">
        <v>319</v>
      </c>
      <c r="K240" s="180"/>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48"/>
      <c r="CN240" s="48"/>
      <c r="CO240" s="48"/>
      <c r="CP240" s="48"/>
      <c r="CQ240" s="48"/>
      <c r="CR240" s="48"/>
      <c r="CS240" s="48"/>
      <c r="CT240" s="48"/>
      <c r="CU240" s="48"/>
      <c r="CV240" s="48"/>
      <c r="CW240" s="48"/>
      <c r="CX240" s="48"/>
      <c r="CY240" s="48"/>
      <c r="CZ240" s="48"/>
      <c r="DA240" s="48"/>
      <c r="DB240" s="48"/>
      <c r="DC240" s="48"/>
      <c r="DD240" s="48"/>
      <c r="DE240" s="48"/>
      <c r="DF240" s="48"/>
      <c r="DG240" s="311"/>
    </row>
    <row r="241" spans="9:111" ht="15" hidden="1" thickBot="1">
      <c r="I241" s="180"/>
      <c r="J241" s="8" t="s">
        <v>319</v>
      </c>
      <c r="K241" s="180"/>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c r="CC241" s="48"/>
      <c r="CD241" s="48"/>
      <c r="CE241" s="48"/>
      <c r="CF241" s="48"/>
      <c r="CG241" s="48"/>
      <c r="CH241" s="48"/>
      <c r="CI241" s="48"/>
      <c r="CJ241" s="48"/>
      <c r="CK241" s="48"/>
      <c r="CL241" s="48"/>
      <c r="CM241" s="48"/>
      <c r="CN241" s="48"/>
      <c r="CO241" s="48"/>
      <c r="CP241" s="48"/>
      <c r="CQ241" s="48"/>
      <c r="CR241" s="48"/>
      <c r="CS241" s="48"/>
      <c r="CT241" s="48"/>
      <c r="CU241" s="48"/>
      <c r="CV241" s="48"/>
      <c r="CW241" s="48"/>
      <c r="CX241" s="48"/>
      <c r="CY241" s="48"/>
      <c r="CZ241" s="48"/>
      <c r="DA241" s="48"/>
      <c r="DB241" s="48"/>
      <c r="DC241" s="48"/>
      <c r="DD241" s="48"/>
      <c r="DE241" s="48"/>
      <c r="DF241" s="48"/>
      <c r="DG241" s="311"/>
    </row>
    <row r="242" spans="9:111" ht="15" hidden="1" thickBot="1">
      <c r="I242" s="180"/>
      <c r="J242" s="8" t="s">
        <v>319</v>
      </c>
      <c r="K242" s="180"/>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c r="CC242" s="48"/>
      <c r="CD242" s="48"/>
      <c r="CE242" s="48"/>
      <c r="CF242" s="48"/>
      <c r="CG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311"/>
    </row>
    <row r="243" spans="9:111" ht="15" hidden="1" thickBot="1">
      <c r="I243" s="180"/>
      <c r="J243" s="8" t="s">
        <v>319</v>
      </c>
      <c r="K243" s="180"/>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c r="CC243" s="48"/>
      <c r="CD243" s="48"/>
      <c r="CE243" s="48"/>
      <c r="CF243" s="48"/>
      <c r="CG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311"/>
    </row>
    <row r="244" spans="9:111" ht="15" hidden="1" thickBot="1">
      <c r="I244" s="180"/>
      <c r="J244" s="8" t="s">
        <v>319</v>
      </c>
      <c r="K244" s="180"/>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8"/>
      <c r="CE244" s="48"/>
      <c r="CF244" s="48"/>
      <c r="CG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311"/>
    </row>
    <row r="245" spans="9:111" ht="15" hidden="1" thickBot="1">
      <c r="I245" s="180"/>
      <c r="J245" s="8" t="s">
        <v>319</v>
      </c>
      <c r="K245" s="180"/>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c r="CA245" s="48"/>
      <c r="CB245" s="48"/>
      <c r="CC245" s="48"/>
      <c r="CD245" s="48"/>
      <c r="CE245" s="48"/>
      <c r="CF245" s="48"/>
      <c r="CG245" s="48"/>
      <c r="CH245" s="48"/>
      <c r="CI245" s="48"/>
      <c r="CJ245" s="48"/>
      <c r="CK245" s="48"/>
      <c r="CL245" s="48"/>
      <c r="CM245" s="48"/>
      <c r="CN245" s="48"/>
      <c r="CO245" s="48"/>
      <c r="CP245" s="48"/>
      <c r="CQ245" s="48"/>
      <c r="CR245" s="48"/>
      <c r="CS245" s="48"/>
      <c r="CT245" s="48"/>
      <c r="CU245" s="48"/>
      <c r="CV245" s="48"/>
      <c r="CW245" s="48"/>
      <c r="CX245" s="48"/>
      <c r="CY245" s="48"/>
      <c r="CZ245" s="48"/>
      <c r="DA245" s="48"/>
      <c r="DB245" s="48"/>
      <c r="DC245" s="48"/>
      <c r="DD245" s="48"/>
      <c r="DE245" s="48"/>
      <c r="DF245" s="48"/>
      <c r="DG245" s="311"/>
    </row>
    <row r="246" spans="9:111" ht="15" hidden="1" thickBot="1">
      <c r="I246" s="180"/>
      <c r="J246" s="8" t="s">
        <v>319</v>
      </c>
      <c r="K246" s="180"/>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311"/>
    </row>
    <row r="247" spans="9:111" ht="15" hidden="1" thickBot="1">
      <c r="I247" s="180"/>
      <c r="J247" s="8" t="s">
        <v>319</v>
      </c>
      <c r="K247" s="180"/>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8"/>
      <c r="CC247" s="48"/>
      <c r="CD247" s="48"/>
      <c r="CE247" s="48"/>
      <c r="CF247" s="48"/>
      <c r="CG247" s="48"/>
      <c r="CH247" s="48"/>
      <c r="CI247" s="48"/>
      <c r="CJ247" s="48"/>
      <c r="CK247" s="48"/>
      <c r="CL247" s="48"/>
      <c r="CM247" s="48"/>
      <c r="CN247" s="48"/>
      <c r="CO247" s="48"/>
      <c r="CP247" s="48"/>
      <c r="CQ247" s="48"/>
      <c r="CR247" s="48"/>
      <c r="CS247" s="48"/>
      <c r="CT247" s="48"/>
      <c r="CU247" s="48"/>
      <c r="CV247" s="48"/>
      <c r="CW247" s="48"/>
      <c r="CX247" s="48"/>
      <c r="CY247" s="48"/>
      <c r="CZ247" s="48"/>
      <c r="DA247" s="48"/>
      <c r="DB247" s="48"/>
      <c r="DC247" s="48"/>
      <c r="DD247" s="48"/>
      <c r="DE247" s="48"/>
      <c r="DF247" s="48"/>
      <c r="DG247" s="311"/>
    </row>
    <row r="248" spans="9:111" ht="15" hidden="1" thickBot="1">
      <c r="I248" s="180"/>
      <c r="J248" s="8" t="s">
        <v>319</v>
      </c>
      <c r="K248" s="180"/>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311"/>
    </row>
    <row r="249" spans="9:111" ht="15" hidden="1" thickBot="1">
      <c r="I249" s="180"/>
      <c r="J249" s="8" t="s">
        <v>319</v>
      </c>
      <c r="K249" s="180"/>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311"/>
    </row>
    <row r="250" spans="9:111" ht="15" hidden="1" thickBot="1">
      <c r="I250" s="180"/>
      <c r="J250" s="8" t="s">
        <v>319</v>
      </c>
      <c r="K250" s="180"/>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311"/>
    </row>
    <row r="251" spans="9:111" ht="15" hidden="1" thickBot="1">
      <c r="I251" s="180"/>
      <c r="J251" s="8" t="s">
        <v>319</v>
      </c>
      <c r="K251" s="180"/>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311"/>
    </row>
    <row r="252" spans="9:111" ht="15" hidden="1" thickBot="1">
      <c r="I252" s="180"/>
      <c r="J252" s="8" t="s">
        <v>319</v>
      </c>
      <c r="K252" s="180"/>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311"/>
    </row>
    <row r="253" spans="9:111" ht="15" hidden="1" thickBot="1">
      <c r="I253" s="180"/>
      <c r="J253" s="8" t="s">
        <v>319</v>
      </c>
      <c r="K253" s="180"/>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311"/>
    </row>
    <row r="254" spans="9:111" ht="15" hidden="1" thickBot="1">
      <c r="I254" s="180"/>
      <c r="J254" s="8" t="s">
        <v>319</v>
      </c>
      <c r="K254" s="180"/>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311"/>
    </row>
    <row r="255" spans="9:111" ht="15" hidden="1" thickBot="1">
      <c r="I255" s="180"/>
      <c r="J255" s="8" t="s">
        <v>319</v>
      </c>
      <c r="K255" s="180"/>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311"/>
    </row>
    <row r="256" spans="9:111" ht="15" hidden="1" thickBot="1">
      <c r="I256" s="180"/>
      <c r="J256" s="8" t="s">
        <v>319</v>
      </c>
      <c r="K256" s="180"/>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311"/>
    </row>
    <row r="257" spans="9:111" ht="15" hidden="1" thickBot="1">
      <c r="I257" s="180"/>
      <c r="J257" s="8" t="s">
        <v>319</v>
      </c>
      <c r="K257" s="180"/>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48"/>
      <c r="BU257" s="48"/>
      <c r="BV257" s="48"/>
      <c r="BW257" s="48"/>
      <c r="BX257" s="48"/>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311"/>
    </row>
    <row r="258" spans="9:111" ht="15" hidden="1" thickBot="1">
      <c r="I258" s="180"/>
      <c r="J258" s="8" t="s">
        <v>319</v>
      </c>
      <c r="K258" s="180"/>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48"/>
      <c r="BU258" s="48"/>
      <c r="BV258" s="48"/>
      <c r="BW258" s="48"/>
      <c r="BX258" s="48"/>
      <c r="BY258" s="48"/>
      <c r="BZ258" s="48"/>
      <c r="CA258" s="48"/>
      <c r="CB258" s="48"/>
      <c r="CC258" s="48"/>
      <c r="CD258" s="48"/>
      <c r="CE258" s="48"/>
      <c r="CF258" s="48"/>
      <c r="CG258" s="48"/>
      <c r="CH258" s="48"/>
      <c r="CI258" s="48"/>
      <c r="CJ258" s="48"/>
      <c r="CK258" s="48"/>
      <c r="CL258" s="48"/>
      <c r="CM258" s="48"/>
      <c r="CN258" s="48"/>
      <c r="CO258" s="48"/>
      <c r="CP258" s="48"/>
      <c r="CQ258" s="48"/>
      <c r="CR258" s="48"/>
      <c r="CS258" s="48"/>
      <c r="CT258" s="48"/>
      <c r="CU258" s="48"/>
      <c r="CV258" s="48"/>
      <c r="CW258" s="48"/>
      <c r="CX258" s="48"/>
      <c r="CY258" s="48"/>
      <c r="CZ258" s="48"/>
      <c r="DA258" s="48"/>
      <c r="DB258" s="48"/>
      <c r="DC258" s="48"/>
      <c r="DD258" s="48"/>
      <c r="DE258" s="48"/>
      <c r="DF258" s="48"/>
      <c r="DG258" s="311"/>
    </row>
    <row r="259" spans="9:111" ht="15" hidden="1" thickBot="1">
      <c r="I259" s="180"/>
      <c r="J259" s="8" t="s">
        <v>319</v>
      </c>
      <c r="K259" s="180"/>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311"/>
    </row>
    <row r="260" spans="9:111" ht="15" hidden="1" thickBot="1">
      <c r="I260" s="180"/>
      <c r="J260" s="8" t="s">
        <v>319</v>
      </c>
      <c r="K260" s="180"/>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311"/>
    </row>
    <row r="261" spans="9:111" ht="15" hidden="1" thickBot="1">
      <c r="I261" s="180"/>
      <c r="J261" s="8" t="s">
        <v>319</v>
      </c>
      <c r="K261" s="180"/>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311"/>
    </row>
    <row r="262" spans="9:111" ht="15" hidden="1" thickBot="1">
      <c r="I262" s="180"/>
      <c r="J262" s="8" t="s">
        <v>319</v>
      </c>
      <c r="K262" s="180"/>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311"/>
    </row>
    <row r="263" spans="9:111" ht="15" hidden="1" thickBot="1">
      <c r="I263" s="180"/>
      <c r="J263" s="8" t="s">
        <v>319</v>
      </c>
      <c r="K263" s="180"/>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c r="CA263" s="48"/>
      <c r="CB263" s="48"/>
      <c r="CC263" s="48"/>
      <c r="CD263" s="48"/>
      <c r="CE263" s="48"/>
      <c r="CF263" s="48"/>
      <c r="CG263" s="48"/>
      <c r="CH263" s="48"/>
      <c r="CI263" s="48"/>
      <c r="CJ263" s="48"/>
      <c r="CK263" s="48"/>
      <c r="CL263" s="48"/>
      <c r="CM263" s="48"/>
      <c r="CN263" s="48"/>
      <c r="CO263" s="48"/>
      <c r="CP263" s="48"/>
      <c r="CQ263" s="48"/>
      <c r="CR263" s="48"/>
      <c r="CS263" s="48"/>
      <c r="CT263" s="48"/>
      <c r="CU263" s="48"/>
      <c r="CV263" s="48"/>
      <c r="CW263" s="48"/>
      <c r="CX263" s="48"/>
      <c r="CY263" s="48"/>
      <c r="CZ263" s="48"/>
      <c r="DA263" s="48"/>
      <c r="DB263" s="48"/>
      <c r="DC263" s="48"/>
      <c r="DD263" s="48"/>
      <c r="DE263" s="48"/>
      <c r="DF263" s="48"/>
      <c r="DG263" s="330"/>
    </row>
    <row r="266" spans="9:111">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row>
    <row r="267" spans="9:111">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I267" s="25"/>
      <c r="CJ267" s="25"/>
      <c r="CK267" s="25"/>
      <c r="CL267" s="25"/>
      <c r="CM267" s="25"/>
      <c r="CN267" s="25"/>
      <c r="CO267" s="25"/>
      <c r="CP267" s="25"/>
      <c r="CQ267" s="25"/>
      <c r="CR267" s="25"/>
      <c r="CS267" s="25"/>
      <c r="CT267" s="25"/>
      <c r="CU267" s="25"/>
      <c r="CV267" s="25"/>
      <c r="CW267" s="25"/>
      <c r="CX267" s="25"/>
      <c r="CY267" s="25"/>
      <c r="CZ267" s="25"/>
      <c r="DA267" s="25"/>
      <c r="DB267" s="25"/>
      <c r="DC267" s="25"/>
      <c r="DD267" s="25"/>
      <c r="DE267" s="25"/>
      <c r="DF267" s="25"/>
      <c r="DG267" s="25"/>
    </row>
    <row r="268" spans="9:111">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row>
    <row r="269" spans="9:111">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I269" s="25"/>
      <c r="CJ269" s="25"/>
      <c r="CK269" s="25"/>
      <c r="CL269" s="25"/>
      <c r="CM269" s="25"/>
      <c r="CN269" s="25"/>
      <c r="CO269" s="25"/>
      <c r="CP269" s="25"/>
      <c r="CQ269" s="25"/>
      <c r="CR269" s="25"/>
      <c r="CS269" s="25"/>
      <c r="CT269" s="25"/>
      <c r="CU269" s="25"/>
      <c r="CV269" s="25"/>
      <c r="CW269" s="25"/>
      <c r="CX269" s="25"/>
      <c r="CY269" s="25"/>
      <c r="CZ269" s="25"/>
      <c r="DA269" s="25"/>
      <c r="DB269" s="25"/>
      <c r="DC269" s="25"/>
      <c r="DD269" s="25"/>
      <c r="DE269" s="25"/>
      <c r="DF269" s="25"/>
      <c r="DG269" s="25"/>
    </row>
    <row r="270" spans="9:111">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25"/>
      <c r="CH270" s="25"/>
      <c r="CI270" s="25"/>
      <c r="CJ270" s="25"/>
      <c r="CK270" s="25"/>
      <c r="CL270" s="25"/>
      <c r="CM270" s="25"/>
      <c r="CN270" s="25"/>
      <c r="CO270" s="25"/>
      <c r="CP270" s="25"/>
      <c r="CQ270" s="25"/>
      <c r="CR270" s="25"/>
      <c r="CS270" s="25"/>
      <c r="CT270" s="25"/>
      <c r="CU270" s="25"/>
      <c r="CV270" s="25"/>
      <c r="CW270" s="25"/>
      <c r="CX270" s="25"/>
      <c r="CY270" s="25"/>
      <c r="CZ270" s="25"/>
      <c r="DA270" s="25"/>
      <c r="DB270" s="25"/>
      <c r="DC270" s="25"/>
      <c r="DD270" s="25"/>
      <c r="DE270" s="25"/>
      <c r="DF270" s="25"/>
      <c r="DG270" s="25"/>
    </row>
    <row r="271" spans="9:111">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I271" s="25"/>
      <c r="CJ271" s="25"/>
      <c r="CK271" s="25"/>
      <c r="CL271" s="25"/>
      <c r="CM271" s="25"/>
      <c r="CN271" s="25"/>
      <c r="CO271" s="25"/>
      <c r="CP271" s="25"/>
      <c r="CQ271" s="25"/>
      <c r="CR271" s="25"/>
      <c r="CS271" s="25"/>
      <c r="CT271" s="25"/>
      <c r="CU271" s="25"/>
      <c r="CV271" s="25"/>
      <c r="CW271" s="25"/>
      <c r="CX271" s="25"/>
      <c r="CY271" s="25"/>
      <c r="CZ271" s="25"/>
      <c r="DA271" s="25"/>
      <c r="DB271" s="25"/>
      <c r="DC271" s="25"/>
      <c r="DD271" s="25"/>
      <c r="DE271" s="25"/>
      <c r="DF271" s="25"/>
      <c r="DG271" s="25"/>
    </row>
    <row r="272" spans="9:111">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25"/>
      <c r="CH272" s="25"/>
      <c r="CI272" s="25"/>
      <c r="CJ272" s="25"/>
      <c r="CK272" s="25"/>
      <c r="CL272" s="25"/>
      <c r="CM272" s="25"/>
      <c r="CN272" s="25"/>
      <c r="CO272" s="25"/>
      <c r="CP272" s="25"/>
      <c r="CQ272" s="25"/>
      <c r="CR272" s="25"/>
      <c r="CS272" s="25"/>
      <c r="CT272" s="25"/>
      <c r="CU272" s="25"/>
      <c r="CV272" s="25"/>
      <c r="CW272" s="25"/>
      <c r="CX272" s="25"/>
      <c r="CY272" s="25"/>
      <c r="CZ272" s="25"/>
      <c r="DA272" s="25"/>
      <c r="DB272" s="25"/>
      <c r="DC272" s="25"/>
      <c r="DD272" s="25"/>
      <c r="DE272" s="25"/>
      <c r="DF272" s="25"/>
      <c r="DG272" s="25"/>
    </row>
  </sheetData>
  <phoneticPr fontId="45" type="noConversion"/>
  <hyperlinks>
    <hyperlink ref="A3" location="'A. Annex'!A1" display="Return to Chapter Contents" xr:uid="{B33E49D4-084D-411B-A3CF-140698B8F483}"/>
  </hyperlinks>
  <pageMargins left="0.7" right="0.7" top="0.75" bottom="0.75" header="0.3" footer="0.3"/>
  <pageSetup paperSize="9" orientation="portrait" horizontalDpi="90" verticalDpi="9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F065-7C30-49D1-A773-8FDB9E070CA0}">
  <dimension ref="A1:S30"/>
  <sheetViews>
    <sheetView zoomScale="85" zoomScaleNormal="85" workbookViewId="0"/>
  </sheetViews>
  <sheetFormatPr defaultColWidth="8.88671875" defaultRowHeight="14.4"/>
  <cols>
    <col min="1" max="1" width="26.6640625" style="20" customWidth="1"/>
    <col min="2" max="2" width="21.6640625" style="20" bestFit="1" customWidth="1"/>
    <col min="3" max="3" width="22.88671875" style="20" bestFit="1" customWidth="1"/>
    <col min="4" max="4" width="18.6640625" style="20" customWidth="1"/>
    <col min="5" max="5" width="22.33203125" style="20" customWidth="1"/>
    <col min="6" max="6" width="20.33203125" style="20" customWidth="1"/>
    <col min="7" max="15" width="9.44140625" style="20" customWidth="1"/>
    <col min="16" max="17" width="8.88671875" style="20"/>
    <col min="18" max="18" width="11" style="20" customWidth="1"/>
    <col min="19" max="16384" width="8.88671875" style="20"/>
  </cols>
  <sheetData>
    <row r="1" spans="1:19" s="40" customFormat="1" ht="21">
      <c r="A1" s="39" t="s">
        <v>668</v>
      </c>
    </row>
    <row r="2" spans="1:19">
      <c r="A2" s="359" t="s">
        <v>83</v>
      </c>
    </row>
    <row r="3" spans="1:19">
      <c r="A3" s="359" t="s">
        <v>84</v>
      </c>
    </row>
    <row r="4" spans="1:19">
      <c r="A4" s="360"/>
    </row>
    <row r="5" spans="1:19" ht="15" thickBot="1">
      <c r="I5" s="54"/>
      <c r="J5" s="54"/>
      <c r="K5" s="54"/>
      <c r="L5" s="54"/>
      <c r="M5" s="54"/>
      <c r="N5" s="54"/>
      <c r="O5" s="54"/>
      <c r="P5" s="54"/>
      <c r="Q5" s="54"/>
      <c r="R5" s="54"/>
    </row>
    <row r="6" spans="1:19" ht="15" thickBot="1">
      <c r="F6" s="367" t="s">
        <v>199</v>
      </c>
      <c r="G6" s="368">
        <v>0.9</v>
      </c>
      <c r="H6" s="368">
        <v>0.8</v>
      </c>
      <c r="I6" s="368">
        <v>0.7</v>
      </c>
      <c r="J6" s="368">
        <v>0.6</v>
      </c>
      <c r="K6" s="368">
        <v>0.5</v>
      </c>
      <c r="L6" s="368">
        <v>0.4</v>
      </c>
      <c r="M6" s="368">
        <v>0.3</v>
      </c>
      <c r="N6" s="368">
        <v>0.2</v>
      </c>
      <c r="O6" s="368">
        <v>0.1</v>
      </c>
      <c r="S6" s="53"/>
    </row>
    <row r="7" spans="1:19" ht="15" thickBot="1">
      <c r="F7" s="366" t="s">
        <v>208</v>
      </c>
      <c r="G7" s="380">
        <v>0.82057843137254904</v>
      </c>
      <c r="H7" s="380">
        <v>0.76871568627450981</v>
      </c>
      <c r="I7" s="380">
        <v>0.68504901960784315</v>
      </c>
      <c r="J7" s="380">
        <v>0.58117647058823529</v>
      </c>
      <c r="K7" s="380">
        <v>0.50869607843137254</v>
      </c>
      <c r="L7" s="380">
        <v>0.46504901960784317</v>
      </c>
      <c r="M7" s="380">
        <v>0.40038235294117647</v>
      </c>
      <c r="N7" s="380">
        <v>0.34177450980392154</v>
      </c>
      <c r="O7" s="380">
        <v>0.29524509803921567</v>
      </c>
      <c r="S7" s="53"/>
    </row>
    <row r="8" spans="1:19" ht="15" thickBot="1">
      <c r="F8" s="366" t="s">
        <v>210</v>
      </c>
      <c r="G8" s="380">
        <v>0.92911764705882349</v>
      </c>
      <c r="H8" s="380">
        <v>0.91560224089635844</v>
      </c>
      <c r="I8" s="380">
        <v>0.88827731092436968</v>
      </c>
      <c r="J8" s="380">
        <v>0.83619747899159669</v>
      </c>
      <c r="K8" s="380">
        <v>0.78078431372549018</v>
      </c>
      <c r="L8" s="380">
        <v>0.71450980392156871</v>
      </c>
      <c r="M8" s="380">
        <v>0.64444677871148459</v>
      </c>
      <c r="N8" s="380">
        <v>0.57761204481792716</v>
      </c>
      <c r="O8" s="380">
        <v>0.49413865546218483</v>
      </c>
      <c r="S8" s="53"/>
    </row>
    <row r="9" spans="1:19" ht="15" thickBot="1">
      <c r="F9" s="366" t="s">
        <v>207</v>
      </c>
      <c r="G9" s="380">
        <v>0.66878676470588228</v>
      </c>
      <c r="H9" s="380">
        <v>0.60974264705882353</v>
      </c>
      <c r="I9" s="380">
        <v>0.55105882352941171</v>
      </c>
      <c r="J9" s="380">
        <v>0.4985</v>
      </c>
      <c r="K9" s="380">
        <v>0.44724754901960784</v>
      </c>
      <c r="L9" s="380">
        <v>0.39387990196078432</v>
      </c>
      <c r="M9" s="380">
        <v>0.33055882352941179</v>
      </c>
      <c r="N9" s="380">
        <v>0.26997549019607847</v>
      </c>
      <c r="O9" s="380">
        <v>0.22464950980392157</v>
      </c>
      <c r="S9" s="53"/>
    </row>
    <row r="10" spans="1:19" ht="15" thickBot="1">
      <c r="F10" s="366" t="s">
        <v>204</v>
      </c>
      <c r="G10" s="380">
        <v>0.63055555555555554</v>
      </c>
      <c r="H10" s="380">
        <v>0.56152287581699345</v>
      </c>
      <c r="I10" s="380">
        <v>0.48772549019607847</v>
      </c>
      <c r="J10" s="380">
        <v>0.4146339869281046</v>
      </c>
      <c r="K10" s="380">
        <v>0.34075816993464053</v>
      </c>
      <c r="L10" s="380">
        <v>0.26285620915032676</v>
      </c>
      <c r="M10" s="380">
        <v>0.19519607843137257</v>
      </c>
      <c r="N10" s="380">
        <v>0.12469934640522877</v>
      </c>
      <c r="O10" s="380">
        <v>6.2385620915032677E-2</v>
      </c>
      <c r="S10" s="53"/>
    </row>
    <row r="11" spans="1:19" ht="15" thickBot="1">
      <c r="F11" s="366" t="s">
        <v>209</v>
      </c>
      <c r="G11" s="380">
        <v>0.91444117647058831</v>
      </c>
      <c r="H11" s="380">
        <v>0.89849999999999997</v>
      </c>
      <c r="I11" s="380">
        <v>0.86031372549019614</v>
      </c>
      <c r="J11" s="380">
        <v>0.80322549019607847</v>
      </c>
      <c r="K11" s="380">
        <v>0.7270392156862745</v>
      </c>
      <c r="L11" s="380">
        <v>0.64607843137254906</v>
      </c>
      <c r="M11" s="380">
        <v>0.60426470588235293</v>
      </c>
      <c r="N11" s="380">
        <v>0.50515686274509808</v>
      </c>
      <c r="O11" s="380">
        <v>0.45620588235294118</v>
      </c>
      <c r="S11" s="53"/>
    </row>
    <row r="12" spans="1:19" ht="15" thickBot="1">
      <c r="F12" s="366" t="s">
        <v>211</v>
      </c>
      <c r="G12" s="380">
        <v>0.96078431372549011</v>
      </c>
      <c r="H12" s="380">
        <v>0.96078431372549011</v>
      </c>
      <c r="I12" s="380">
        <v>0.96078431372549011</v>
      </c>
      <c r="J12" s="380">
        <v>0.96078431372549011</v>
      </c>
      <c r="K12" s="380">
        <v>0.96078431372549011</v>
      </c>
      <c r="L12" s="380">
        <v>0.95962184873949585</v>
      </c>
      <c r="M12" s="380">
        <v>0.95757703081232481</v>
      </c>
      <c r="N12" s="380">
        <v>0.95394257703081231</v>
      </c>
      <c r="O12" s="380">
        <v>0.94975490196078438</v>
      </c>
      <c r="S12" s="53"/>
    </row>
    <row r="13" spans="1:19">
      <c r="I13" s="21"/>
      <c r="J13" s="21"/>
      <c r="K13" s="21"/>
      <c r="L13" s="21"/>
      <c r="M13" s="21"/>
      <c r="N13" s="21"/>
      <c r="O13" s="21"/>
      <c r="P13" s="21"/>
      <c r="Q13" s="21"/>
      <c r="R13" s="21"/>
    </row>
    <row r="23" spans="7:15">
      <c r="G23" s="50"/>
      <c r="H23" s="50"/>
      <c r="I23" s="50"/>
      <c r="J23" s="50"/>
      <c r="K23" s="50"/>
      <c r="L23" s="50"/>
      <c r="M23" s="50"/>
      <c r="N23" s="50"/>
      <c r="O23" s="50"/>
    </row>
    <row r="24" spans="7:15">
      <c r="G24" s="50"/>
      <c r="H24" s="50"/>
      <c r="I24" s="50"/>
      <c r="J24" s="50"/>
      <c r="K24" s="50"/>
      <c r="L24" s="50"/>
      <c r="M24" s="50"/>
      <c r="N24" s="50"/>
      <c r="O24" s="50"/>
    </row>
    <row r="25" spans="7:15">
      <c r="G25" s="50"/>
      <c r="H25" s="50"/>
      <c r="I25" s="50"/>
      <c r="J25" s="50"/>
      <c r="K25" s="50"/>
      <c r="L25" s="50"/>
      <c r="M25" s="50"/>
      <c r="N25" s="50"/>
      <c r="O25" s="50"/>
    </row>
    <row r="26" spans="7:15">
      <c r="G26" s="50"/>
      <c r="H26" s="50"/>
      <c r="I26" s="50"/>
      <c r="J26" s="50"/>
      <c r="K26" s="50"/>
      <c r="L26" s="50"/>
      <c r="M26" s="50"/>
      <c r="N26" s="50"/>
      <c r="O26" s="50"/>
    </row>
    <row r="27" spans="7:15">
      <c r="G27" s="50"/>
      <c r="H27" s="50"/>
      <c r="I27" s="50"/>
      <c r="J27" s="50"/>
      <c r="K27" s="50"/>
      <c r="L27" s="50"/>
      <c r="M27" s="50"/>
      <c r="N27" s="50"/>
      <c r="O27" s="50"/>
    </row>
    <row r="28" spans="7:15">
      <c r="G28" s="50"/>
      <c r="H28" s="50"/>
      <c r="I28" s="50"/>
      <c r="J28" s="50"/>
      <c r="K28" s="50"/>
      <c r="L28" s="50"/>
      <c r="M28" s="50"/>
      <c r="N28" s="50"/>
      <c r="O28" s="50"/>
    </row>
    <row r="29" spans="7:15">
      <c r="G29" s="50"/>
      <c r="H29" s="50"/>
      <c r="I29" s="50"/>
      <c r="J29" s="50"/>
      <c r="K29" s="50"/>
      <c r="L29" s="50"/>
      <c r="M29" s="50"/>
      <c r="N29" s="50"/>
      <c r="O29" s="50"/>
    </row>
    <row r="30" spans="7:15">
      <c r="G30" s="50"/>
      <c r="H30" s="50"/>
      <c r="I30" s="50"/>
      <c r="J30" s="50"/>
      <c r="K30" s="50"/>
      <c r="L30" s="50"/>
      <c r="M30" s="50"/>
      <c r="N30" s="50"/>
      <c r="O30" s="50"/>
    </row>
  </sheetData>
  <hyperlinks>
    <hyperlink ref="A3" location="'A. Annex'!A1" display="Return to Chapter Contents" xr:uid="{41FBDB1E-EDD7-41D4-9F61-48122553864E}"/>
    <hyperlink ref="A2" location="Contents!A1" display="Return to Contents Page" xr:uid="{88A26AC4-C066-46BF-9B3A-C30F563F8316}"/>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c2cb1151-2278-4a14-bc4b-ede80607f875" xsi:nil="true"/>
    <Email_x0020_Body xmlns="c2cb1151-2278-4a14-bc4b-ede80607f875" xsi:nil="true"/>
    <Send_x0020_e_x002d_mail_x0020_to_x0020_subscribers xmlns="c2cb1151-2278-4a14-bc4b-ede80607f875">false</Send_x0020_e_x002d_mail_x0020_to_x0020_subscribers>
    <Container xmlns="c2cb1151-2278-4a14-bc4b-ede80607f875">Guidance</Container>
    <Category xmlns="c2cb1151-2278-4a14-bc4b-ede80607f875">Capacity Market Information</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A9E99F737A2148A909C98948C29201" ma:contentTypeVersion="6" ma:contentTypeDescription="Create a new document." ma:contentTypeScope="" ma:versionID="11ae2c0882a55136394c75b7837a5bb6">
  <xsd:schema xmlns:xsd="http://www.w3.org/2001/XMLSchema" xmlns:xs="http://www.w3.org/2001/XMLSchema" xmlns:p="http://schemas.microsoft.com/office/2006/metadata/properties" xmlns:ns2="c2cb1151-2278-4a14-bc4b-ede80607f875" xmlns:ns3="5110c136-48c8-4518-978c-a501948e6eca" targetNamespace="http://schemas.microsoft.com/office/2006/metadata/properties" ma:root="true" ma:fieldsID="9f97eac834cc88c2d3b5f3233130d696" ns2:_="" ns3:_="">
    <xsd:import namespace="c2cb1151-2278-4a14-bc4b-ede80607f875"/>
    <xsd:import namespace="5110c136-48c8-4518-978c-a501948e6eca"/>
    <xsd:element name="properties">
      <xsd:complexType>
        <xsd:sequence>
          <xsd:element name="documentManagement">
            <xsd:complexType>
              <xsd:all>
                <xsd:element ref="ns2:Description0" minOccurs="0"/>
                <xsd:element ref="ns2:Email_x0020_Body" minOccurs="0"/>
                <xsd:element ref="ns2:Send_x0020_e_x002d_mail_x0020_to_x0020_subscribers" minOccurs="0"/>
                <xsd:element ref="ns2:Container"/>
                <xsd:element ref="ns2:Category"/>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b1151-2278-4a14-bc4b-ede80607f875"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Note"/>
      </xsd:simpleType>
    </xsd:element>
    <xsd:element name="Email_x0020_Body" ma:index="9" nillable="true" ma:displayName="Email Body" ma:default="&lt;p&gt;Dear %FirstName% %Surname%&lt;/p&gt;&lt;p&gt;You can see the document here&amp;#58; %Link%&lt;/p&gt;" ma:description="Place to create email content, that will be sent to subscribers." ma:internalName="Email_x0020_Body">
      <xsd:simpleType>
        <xsd:restriction base="dms:Note"/>
      </xsd:simpleType>
    </xsd:element>
    <xsd:element name="Send_x0020_e_x002d_mail_x0020_to_x0020_subscribers" ma:index="10" nillable="true" ma:displayName="Send e-mail to subscribers" ma:internalName="Send_x0020_e_x002d_mail_x0020_to_x0020_subscribers">
      <xsd:simpleType>
        <xsd:restriction base="dms:Boolean"/>
      </xsd:simpleType>
    </xsd:element>
    <xsd:element name="Container" ma:index="11" ma:displayName="Container" ma:description="Templates" ma:format="Dropdown" ma:internalName="Container">
      <xsd:simpleType>
        <xsd:restriction base="dms:Choice">
          <xsd:enumeration value="T-4 Auction 2015"/>
          <xsd:enumeration value="T-4 Auction 2014"/>
          <xsd:enumeration value="DSR Transitional Auction 2015"/>
          <xsd:enumeration value="Industry Events"/>
          <xsd:enumeration value="T-4 Auction 2016"/>
          <xsd:enumeration value="Early Auction 2017"/>
          <xsd:enumeration value="DSR Transitional Auction 2016"/>
          <xsd:enumeration value="ST Contact Details"/>
          <xsd:enumeration value="T-4 Auction 2017"/>
          <xsd:enumeration value="T-1 Auction 2017"/>
          <xsd:enumeration value="T-4 Auction 2018"/>
          <xsd:enumeration value="T-1 Auction 2018"/>
          <xsd:enumeration value="System Stress Event"/>
          <xsd:enumeration value="Guidance"/>
          <xsd:enumeration value="Templates"/>
          <xsd:enumeration value="Auction Results"/>
          <xsd:enumeration value="T-1 Auction 2019"/>
          <xsd:enumeration value="T-3 Auction 2019"/>
          <xsd:enumeration value="T-4 Auction 2019"/>
          <xsd:enumeration value="T-1 Auction 2020"/>
          <xsd:enumeration value="T-4 Auction 2020"/>
          <xsd:enumeration value="Templates"/>
          <xsd:enumeration value="T-1 Auction 2021"/>
          <xsd:enumeration value="T-4 Auction 2021"/>
          <xsd:enumeration value="Consultation Documents"/>
          <xsd:enumeration value="T-1 Auction 2022"/>
          <xsd:enumeration value="T-4 Auction 2022"/>
          <xsd:enumeration value="T-1 Auction 2023"/>
          <xsd:enumeration value="T-4 Auction 2023"/>
          <xsd:enumeration value="Guidance Delete"/>
        </xsd:restriction>
      </xsd:simpleType>
    </xsd:element>
    <xsd:element name="Category" ma:index="12" ma:displayName="Category" ma:description="Templates" ma:format="Dropdown" ma:internalName="Category">
      <xsd:simpleType>
        <xsd:restriction base="dms:Choice">
          <xsd:enumeration value="Prequalification Documents"/>
          <xsd:enumeration value="Guidance Documents"/>
          <xsd:enumeration value="Auction Documents"/>
          <xsd:enumeration value="Results"/>
          <xsd:enumeration value="Admin System Guidance Videos"/>
          <xsd:enumeration value="CM Register"/>
          <xsd:enumeration value="Implementation Plan"/>
          <xsd:enumeration value="2015 Industry Events"/>
          <xsd:enumeration value="2016 Industry Events"/>
          <xsd:enumeration value="2017 Industry Events"/>
          <xsd:enumeration value="Operational Plan"/>
          <xsd:enumeration value="Capacity Market Information"/>
          <xsd:enumeration value="Capacity"/>
          <xsd:enumeration value="Prequalification"/>
          <xsd:enumeration value="Auction"/>
          <xsd:enumeration value="Agreement Management"/>
          <xsd:enumeration value="Auction Results"/>
          <xsd:enumeration value="Auction Guidelines"/>
          <xsd:enumeration value="Templates"/>
          <xsd:enumeration value="Pre Auction Information"/>
          <xsd:enumeration value="Relevant Balancing Services (RBS) Review"/>
        </xsd:restriction>
      </xsd:simpleType>
    </xsd:element>
  </xsd:schema>
  <xsd:schema xmlns:xsd="http://www.w3.org/2001/XMLSchema" xmlns:xs="http://www.w3.org/2001/XMLSchema" xmlns:dms="http://schemas.microsoft.com/office/2006/documentManagement/types" xmlns:pc="http://schemas.microsoft.com/office/infopath/2007/PartnerControls" targetNamespace="5110c136-48c8-4518-978c-a501948e6ec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C1AE0A-A839-4B36-BC59-A5733B1D8940}">
  <ds:schemaRefs>
    <ds:schemaRef ds:uri="http://schemas.microsoft.com/office/2006/metadata/properties"/>
    <ds:schemaRef ds:uri="http://schemas.microsoft.com/office/infopath/2007/PartnerControls"/>
    <ds:schemaRef ds:uri="c2cb1151-2278-4a14-bc4b-ede80607f875"/>
  </ds:schemaRefs>
</ds:datastoreItem>
</file>

<file path=customXml/itemProps2.xml><?xml version="1.0" encoding="utf-8"?>
<ds:datastoreItem xmlns:ds="http://schemas.openxmlformats.org/officeDocument/2006/customXml" ds:itemID="{6FD7A30C-821E-470F-9590-0C845539F249}"/>
</file>

<file path=customXml/itemProps3.xml><?xml version="1.0" encoding="utf-8"?>
<ds:datastoreItem xmlns:ds="http://schemas.openxmlformats.org/officeDocument/2006/customXml" ds:itemID="{120CC8A3-8E3C-45E3-B6B0-18CC755C2B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2</vt:i4>
      </vt:variant>
    </vt:vector>
  </HeadingPairs>
  <TitlesOfParts>
    <vt:vector size="73" baseType="lpstr">
      <vt:lpstr>Contents</vt:lpstr>
      <vt:lpstr>1. Executive Summary</vt:lpstr>
      <vt:lpstr>Table 1</vt:lpstr>
      <vt:lpstr>Figure 1</vt:lpstr>
      <vt:lpstr>Figure 2</vt:lpstr>
      <vt:lpstr>Figure 3</vt:lpstr>
      <vt:lpstr>Figure 4</vt:lpstr>
      <vt:lpstr>Figure 5</vt:lpstr>
      <vt:lpstr>Figure 6</vt:lpstr>
      <vt:lpstr>Figure 7</vt:lpstr>
      <vt:lpstr>Figure 8</vt:lpstr>
      <vt:lpstr>Figure 9</vt:lpstr>
      <vt:lpstr>Figure 10</vt:lpstr>
      <vt:lpstr>4. Scenarios &amp; Sensitivites</vt:lpstr>
      <vt:lpstr>Figure 13</vt:lpstr>
      <vt:lpstr>Figure 14</vt:lpstr>
      <vt:lpstr>Figure 15</vt:lpstr>
      <vt:lpstr>Figure 16</vt:lpstr>
      <vt:lpstr>Figure 17</vt:lpstr>
      <vt:lpstr>Figure 18</vt:lpstr>
      <vt:lpstr>Figure 19</vt:lpstr>
      <vt:lpstr>Table 3</vt:lpstr>
      <vt:lpstr>Table 4</vt:lpstr>
      <vt:lpstr>Table 5</vt:lpstr>
      <vt:lpstr>Table 6</vt:lpstr>
      <vt:lpstr>Table 7</vt:lpstr>
      <vt:lpstr>Figure 20</vt:lpstr>
      <vt:lpstr>5. De-rating Factors</vt:lpstr>
      <vt:lpstr>Figure 21</vt:lpstr>
      <vt:lpstr>Figure 22</vt:lpstr>
      <vt:lpstr>Figure 23</vt:lpstr>
      <vt:lpstr>Figure 24</vt:lpstr>
      <vt:lpstr>Figure 25</vt:lpstr>
      <vt:lpstr>Table 10</vt:lpstr>
      <vt:lpstr>Figures 26-31</vt:lpstr>
      <vt:lpstr>Figure 32</vt:lpstr>
      <vt:lpstr>Table 17</vt:lpstr>
      <vt:lpstr>6. T-1 Results</vt:lpstr>
      <vt:lpstr>Table 18</vt:lpstr>
      <vt:lpstr>Figure 33</vt:lpstr>
      <vt:lpstr>Figure 34</vt:lpstr>
      <vt:lpstr>Figure 35</vt:lpstr>
      <vt:lpstr>Figure 36</vt:lpstr>
      <vt:lpstr>Table 19</vt:lpstr>
      <vt:lpstr>Figure 37</vt:lpstr>
      <vt:lpstr>7. T-4 Results</vt:lpstr>
      <vt:lpstr>Table 20</vt:lpstr>
      <vt:lpstr>Figure 38</vt:lpstr>
      <vt:lpstr>Figure 39</vt:lpstr>
      <vt:lpstr>Figure 40</vt:lpstr>
      <vt:lpstr>Table 21</vt:lpstr>
      <vt:lpstr>Figure 41</vt:lpstr>
      <vt:lpstr>A. Annex</vt:lpstr>
      <vt:lpstr>Figure 42</vt:lpstr>
      <vt:lpstr>Figure 43</vt:lpstr>
      <vt:lpstr>Figure 44</vt:lpstr>
      <vt:lpstr>Table 23</vt:lpstr>
      <vt:lpstr>Figure 45</vt:lpstr>
      <vt:lpstr>Figure 46</vt:lpstr>
      <vt:lpstr>Figure 47</vt:lpstr>
      <vt:lpstr>Figure 48</vt:lpstr>
      <vt:lpstr>Table 25</vt:lpstr>
      <vt:lpstr>Table 26</vt:lpstr>
      <vt:lpstr>Figure 49</vt:lpstr>
      <vt:lpstr>Figure 50</vt:lpstr>
      <vt:lpstr>Figure 51</vt:lpstr>
      <vt:lpstr>Figure 52</vt:lpstr>
      <vt:lpstr>DW1</vt:lpstr>
      <vt:lpstr>DW2</vt:lpstr>
      <vt:lpstr>Figure 54</vt:lpstr>
      <vt:lpstr>Figure 55</vt:lpstr>
      <vt:lpstr>'Table 19'!_ftn1</vt:lpstr>
      <vt:lpstr>'A. Annex'!_Toc104293282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Capacity Report 2022 Data Workbook</dc:title>
  <dc:subject/>
  <dc:creator>Coley (ESO), Janet</dc:creator>
  <cp:keywords/>
  <dc:description/>
  <cp:lastModifiedBy>Bransden, Thomas</cp:lastModifiedBy>
  <cp:revision/>
  <dcterms:created xsi:type="dcterms:W3CDTF">2022-02-17T13:41:29Z</dcterms:created>
  <dcterms:modified xsi:type="dcterms:W3CDTF">2023-07-10T15:54:31Z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0x0101005DA9E99F737A2148A909C98948C29201</vt:lpwstr>
  </property>
</Properties>
</file>